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1" activeTab="14"/>
  </bookViews>
  <sheets>
    <sheet name="03.10" sheetId="136" r:id="rId1"/>
    <sheet name="04.10" sheetId="148" r:id="rId2"/>
    <sheet name="05.10" sheetId="108" r:id="rId3"/>
    <sheet name="06.10" sheetId="149" r:id="rId4"/>
    <sheet name="07.10" sheetId="150" r:id="rId5"/>
    <sheet name="10.10" sheetId="151" r:id="rId6"/>
    <sheet name="11.10" sheetId="153" r:id="rId7"/>
    <sheet name="12.10" sheetId="152" r:id="rId8"/>
    <sheet name="13.10." sheetId="154" r:id="rId9"/>
    <sheet name="14.10" sheetId="155" r:id="rId10"/>
    <sheet name="17.10" sheetId="156" r:id="rId11"/>
    <sheet name="18,10" sheetId="97" r:id="rId12"/>
    <sheet name="19.10" sheetId="157" r:id="rId13"/>
    <sheet name="20.10" sheetId="158" r:id="rId14"/>
    <sheet name="21.10" sheetId="159" r:id="rId15"/>
    <sheet name="24.10" sheetId="114" r:id="rId16"/>
    <sheet name="25.10" sheetId="160" r:id="rId17"/>
    <sheet name="26.10" sheetId="161" r:id="rId18"/>
    <sheet name="27.10" sheetId="162" r:id="rId19"/>
    <sheet name="28,10" sheetId="163" r:id="rId20"/>
    <sheet name="31.10" sheetId="164" r:id="rId21"/>
  </sheets>
  <calcPr calcId="144525" refMode="R1C1"/>
</workbook>
</file>

<file path=xl/sharedStrings.xml><?xml version="1.0" encoding="utf-8"?>
<sst xmlns="http://schemas.openxmlformats.org/spreadsheetml/2006/main" count="1070" uniqueCount="169">
  <si>
    <t>Количество продуктов питания, подлежащих закладке на 1 человека</t>
  </si>
  <si>
    <t xml:space="preserve">03 октября  2022                                    125 чел                            </t>
  </si>
  <si>
    <t>Молоко</t>
  </si>
  <si>
    <t>Масло сливочное</t>
  </si>
  <si>
    <t>Сахар</t>
  </si>
  <si>
    <t>Свекла</t>
  </si>
  <si>
    <t>Рис</t>
  </si>
  <si>
    <t>Чай</t>
  </si>
  <si>
    <t>Яблоко</t>
  </si>
  <si>
    <t>Какао</t>
  </si>
  <si>
    <t>Хлеб пшеничный</t>
  </si>
  <si>
    <t>Хлеб ржаной</t>
  </si>
  <si>
    <t>Сухофрукты</t>
  </si>
  <si>
    <t>Картофель</t>
  </si>
  <si>
    <t>Лук</t>
  </si>
  <si>
    <t>Морковь</t>
  </si>
  <si>
    <t>Масло растительное</t>
  </si>
  <si>
    <t>Грудка куриная</t>
  </si>
  <si>
    <t xml:space="preserve">Макароны </t>
  </si>
  <si>
    <t>Сметана</t>
  </si>
  <si>
    <t>Окорок свиной</t>
  </si>
  <si>
    <t>Лимонная кислота</t>
  </si>
  <si>
    <t>Пшено</t>
  </si>
  <si>
    <t>Мука</t>
  </si>
  <si>
    <t>Дрожжи</t>
  </si>
  <si>
    <t>Томатная паста</t>
  </si>
  <si>
    <t>Лавровый лист</t>
  </si>
  <si>
    <t>Соль</t>
  </si>
  <si>
    <t>Ванилин</t>
  </si>
  <si>
    <t>Яйца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</si>
  <si>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</si>
  <si>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</si>
  <si>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молочная "Дружба"</t>
  </si>
  <si>
    <t>Выдано 28 н.ед</t>
  </si>
  <si>
    <t xml:space="preserve">Чай с сахаром </t>
  </si>
  <si>
    <t xml:space="preserve">Хлеб с маслом </t>
  </si>
  <si>
    <t>2 завтрак</t>
  </si>
  <si>
    <t>Обед</t>
  </si>
  <si>
    <t>Свекольник с мясом и сметаной</t>
  </si>
  <si>
    <t>Тефтели в сметанном соусе с овощами</t>
  </si>
  <si>
    <t>Макароны отварные</t>
  </si>
  <si>
    <t>Компот из сухофруктов</t>
  </si>
  <si>
    <t>Хлеб</t>
  </si>
  <si>
    <t>Полдник</t>
  </si>
  <si>
    <t>Булка с сахаром</t>
  </si>
  <si>
    <t>Какао с молоком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</si>
  <si>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</si>
  <si>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</si>
  <si>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</si>
  <si>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</si>
  <si>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</si>
  <si>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 Повар ______________ А.Н.Василькова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</si>
  <si>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</si>
  <si>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04 октября 2022                                128  чел                            </t>
  </si>
  <si>
    <t>Гречка</t>
  </si>
  <si>
    <t>Макароны</t>
  </si>
  <si>
    <t>Геркулес</t>
  </si>
  <si>
    <t>Сок</t>
  </si>
  <si>
    <t>Капуста</t>
  </si>
  <si>
    <t>Яйцо</t>
  </si>
  <si>
    <t>Повидло</t>
  </si>
  <si>
    <t>Каша овсянная молочная</t>
  </si>
  <si>
    <t>Выдано 22 н.ед</t>
  </si>
  <si>
    <t>Чай с  сахаром</t>
  </si>
  <si>
    <t>Хлеб с маслом</t>
  </si>
  <si>
    <t>Суп крестьянский с мясом</t>
  </si>
  <si>
    <t>Капуста тушенная с мясом</t>
  </si>
  <si>
    <t>Оладьи с повидлом</t>
  </si>
  <si>
    <t>Чай с сахаром</t>
  </si>
  <si>
    <t xml:space="preserve">05 октября  2022                                    131 чел                            </t>
  </si>
  <si>
    <t>Сосиски</t>
  </si>
  <si>
    <t>Рыба Минтай</t>
  </si>
  <si>
    <t>Бананы</t>
  </si>
  <si>
    <t>Сыр</t>
  </si>
  <si>
    <t>Рыба Горбуша</t>
  </si>
  <si>
    <t>Замороженный ягода</t>
  </si>
  <si>
    <t xml:space="preserve">Каша рисовая молочная </t>
  </si>
  <si>
    <t>Выдано 23 н.ед</t>
  </si>
  <si>
    <t>Суп рыбный со сметаной</t>
  </si>
  <si>
    <t>Сосиска отварная</t>
  </si>
  <si>
    <t>Картофельное пюре</t>
  </si>
  <si>
    <t>Макароны с сыром</t>
  </si>
  <si>
    <t xml:space="preserve">06 октября  2022                                 129 чел                            </t>
  </si>
  <si>
    <t>Манка</t>
  </si>
  <si>
    <t xml:space="preserve">Грудка куриная </t>
  </si>
  <si>
    <t>Зеленый горошек</t>
  </si>
  <si>
    <t>яйцо</t>
  </si>
  <si>
    <t>Ванилиин</t>
  </si>
  <si>
    <t xml:space="preserve">Каша манная молочная </t>
  </si>
  <si>
    <t>Суп картофельный с зеленым горошком</t>
  </si>
  <si>
    <t>Гуляш мясной</t>
  </si>
  <si>
    <t>Гречка отварная</t>
  </si>
  <si>
    <t>Булочка с сахаром</t>
  </si>
  <si>
    <t xml:space="preserve">07 октября 2022                                 132 чел                            </t>
  </si>
  <si>
    <t>Творог</t>
  </si>
  <si>
    <t>Каша пшенная молочная</t>
  </si>
  <si>
    <t>Борщ с мясом и сметаной</t>
  </si>
  <si>
    <t>Биточки рыбные</t>
  </si>
  <si>
    <t>Пюре картофельное</t>
  </si>
  <si>
    <t xml:space="preserve">Компот из сухофруктов </t>
  </si>
  <si>
    <t>Запеканка творожная</t>
  </si>
  <si>
    <t>Соус сметанный</t>
  </si>
  <si>
    <t xml:space="preserve">10 октября 2022                                 132 чел                            </t>
  </si>
  <si>
    <t>Снежок</t>
  </si>
  <si>
    <t>Огурцы соленые</t>
  </si>
  <si>
    <t>Ягода</t>
  </si>
  <si>
    <t>Перловка</t>
  </si>
  <si>
    <t>Кисель фасованный</t>
  </si>
  <si>
    <t>Крахмал</t>
  </si>
  <si>
    <t xml:space="preserve">Каша гречневая молочная </t>
  </si>
  <si>
    <t>Выдано 27 н.ед</t>
  </si>
  <si>
    <t>,</t>
  </si>
  <si>
    <t>Суп рассольник с мясом и сметаной</t>
  </si>
  <si>
    <t>Тефтели тушенные с овощами в сметанном соусе</t>
  </si>
  <si>
    <t>Биточки манныя</t>
  </si>
  <si>
    <t>Соус ягодный</t>
  </si>
  <si>
    <t xml:space="preserve">11 октября  2022                                    128 чел                            </t>
  </si>
  <si>
    <t>Вермишель</t>
  </si>
  <si>
    <t>Окорок</t>
  </si>
  <si>
    <t>Вафли</t>
  </si>
  <si>
    <t>Суп вермишелевый молочный</t>
  </si>
  <si>
    <t>Хлеб с маслом и сыром</t>
  </si>
  <si>
    <t>Суп картофельный с клецками</t>
  </si>
  <si>
    <t>Ленивый голубцы с рисом</t>
  </si>
  <si>
    <t>Омлет</t>
  </si>
  <si>
    <t xml:space="preserve">12 октября 2022                                 132 чел                            </t>
  </si>
  <si>
    <t xml:space="preserve">Каша овсянная молочная </t>
  </si>
  <si>
    <t>Выдано 24 н.ед</t>
  </si>
  <si>
    <t>Запеканка картофельная</t>
  </si>
  <si>
    <t>Компот из свежих яблок и ягод</t>
  </si>
  <si>
    <t xml:space="preserve">13 октября  2022                                 125 чел                            </t>
  </si>
  <si>
    <t>Выдано 26 н.ед</t>
  </si>
  <si>
    <t xml:space="preserve">14 октября 2022                                 115 чел                            </t>
  </si>
  <si>
    <t>Каша манная молочная</t>
  </si>
  <si>
    <t>Выдано 21 н.ед</t>
  </si>
  <si>
    <t>Суп крестьянский с гречкой</t>
  </si>
  <si>
    <t xml:space="preserve">17 октЯбря  2022                                           116 чел                            </t>
  </si>
  <si>
    <t>Окорок свингой</t>
  </si>
  <si>
    <t xml:space="preserve">Капуста квашенная </t>
  </si>
  <si>
    <t>Щи из квашенной капучты со сметаной</t>
  </si>
  <si>
    <t xml:space="preserve">18 октября  2022                                     113 чел                            </t>
  </si>
  <si>
    <t>Фасоль</t>
  </si>
  <si>
    <t>Свеккла</t>
  </si>
  <si>
    <t>Суп фасолевый с мясом</t>
  </si>
  <si>
    <t xml:space="preserve">Мясо тушенное с  рисом </t>
  </si>
  <si>
    <t>Салат из свеклы и яблок</t>
  </si>
  <si>
    <t>Вафли "Дивная Даренка"</t>
  </si>
  <si>
    <t xml:space="preserve">19 октября 2022                                112  чел                            </t>
  </si>
  <si>
    <t>Каша гречневая молочная</t>
  </si>
  <si>
    <t>Компот из яблок и ягод</t>
  </si>
  <si>
    <t xml:space="preserve">20 октября  2022                                 108 чел                            </t>
  </si>
  <si>
    <t>Выдано 25 н.ед</t>
  </si>
  <si>
    <t xml:space="preserve">21 октября 2022                                            101 чел                            </t>
  </si>
  <si>
    <t>Огурцы маринованные</t>
  </si>
  <si>
    <t xml:space="preserve">24 октября  2022                                    110 чел                            </t>
  </si>
  <si>
    <t>Печеньн</t>
  </si>
  <si>
    <t>Печенье</t>
  </si>
  <si>
    <t xml:space="preserve">25 октября 2022                                 127 чел                            </t>
  </si>
  <si>
    <t>Кисель</t>
  </si>
  <si>
    <t xml:space="preserve">Каша пшенная молочная </t>
  </si>
  <si>
    <t>Биточки манные</t>
  </si>
  <si>
    <t xml:space="preserve">26 октября 2022                                 137 чел                            </t>
  </si>
  <si>
    <t>Выдано 20 н.ед</t>
  </si>
  <si>
    <t>Мясо тушенное с рисом</t>
  </si>
  <si>
    <t xml:space="preserve">27 октября  2022                                 140 чел                            </t>
  </si>
  <si>
    <t xml:space="preserve">28 октября 2022                                                   138 чел                            </t>
  </si>
  <si>
    <t>Каша рисовая молочная</t>
  </si>
  <si>
    <t>Суп вермишелевый с мясом</t>
  </si>
  <si>
    <t xml:space="preserve">31 октября  2022                                             132 чел                            </t>
  </si>
</sst>
</file>

<file path=xl/styles.xml><?xml version="1.0" encoding="utf-8"?>
<styleSheet xmlns="http://schemas.openxmlformats.org/spreadsheetml/2006/main">
  <numFmts count="6">
    <numFmt numFmtId="176" formatCode="0.0000"/>
    <numFmt numFmtId="177" formatCode="_-* #\ ##0_-;\-* #\ ##0_-;_-* &quot;-&quot;_-;_-@_-"/>
    <numFmt numFmtId="178" formatCode="_-&quot;₽&quot;* #\ ##0.00_-;\-&quot;₽&quot;* #\ ##0.00_-;_-&quot;₽&quot;* &quot;-&quot;??_-;_-@_-"/>
    <numFmt numFmtId="179" formatCode="_-* #\ ##0.00_-;\-* #\ ##0.00_-;_-* &quot;-&quot;??_-;_-@_-"/>
    <numFmt numFmtId="180" formatCode="_-* #\ ##0_-;\-&quot;₽&quot;* #\ ##0_-;_-&quot;₽&quot;* &quot;-&quot;_-;_-@_-"/>
    <numFmt numFmtId="181" formatCode="0.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2" fillId="9" borderId="0" applyNumberFormat="0" applyBorder="0" applyAlignment="0" applyProtection="0">
      <alignment vertical="center"/>
    </xf>
    <xf numFmtId="180" fontId="0" fillId="0" borderId="0" applyBorder="0" applyAlignment="0" applyProtection="0"/>
    <xf numFmtId="0" fontId="1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0" fillId="0" borderId="0" applyBorder="0" applyAlignment="0" applyProtection="0"/>
    <xf numFmtId="178" fontId="0" fillId="0" borderId="0" applyBorder="0" applyAlignment="0" applyProtection="0"/>
    <xf numFmtId="179" fontId="0" fillId="0" borderId="0" applyBorder="0" applyAlignment="0" applyProtection="0"/>
    <xf numFmtId="0" fontId="12" fillId="16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2" fillId="6" borderId="0" applyNumberFormat="0" applyBorder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16" fillId="13" borderId="5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5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58" applyNumberFormat="0" applyFill="0" applyAlignment="0" applyProtection="0">
      <alignment vertical="center"/>
    </xf>
    <xf numFmtId="0" fontId="29" fillId="0" borderId="58" applyNumberFormat="0" applyFill="0" applyAlignment="0" applyProtection="0">
      <alignment vertical="center"/>
    </xf>
    <xf numFmtId="0" fontId="15" fillId="0" borderId="6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23" borderId="57" applyNumberFormat="0" applyAlignment="0" applyProtection="0">
      <alignment vertical="center"/>
    </xf>
    <xf numFmtId="0" fontId="14" fillId="8" borderId="54" applyNumberFormat="0" applyAlignment="0" applyProtection="0">
      <alignment vertical="center"/>
    </xf>
    <xf numFmtId="0" fontId="25" fillId="13" borderId="57" applyNumberFormat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53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0" fillId="0" borderId="13" xfId="0" applyBorder="1"/>
    <xf numFmtId="181" fontId="0" fillId="0" borderId="14" xfId="0" applyNumberFormat="1" applyBorder="1"/>
    <xf numFmtId="181" fontId="0" fillId="0" borderId="3" xfId="0" applyNumberFormat="1" applyBorder="1"/>
    <xf numFmtId="176" fontId="0" fillId="0" borderId="3" xfId="0" applyNumberFormat="1" applyBorder="1"/>
    <xf numFmtId="0" fontId="4" fillId="0" borderId="15" xfId="0" applyFont="1" applyBorder="1" applyAlignment="1">
      <alignment horizontal="left" vertical="center" textRotation="90" wrapText="1"/>
    </xf>
    <xf numFmtId="0" fontId="0" fillId="0" borderId="16" xfId="0" applyBorder="1"/>
    <xf numFmtId="181" fontId="0" fillId="0" borderId="17" xfId="0" applyNumberFormat="1" applyBorder="1"/>
    <xf numFmtId="181" fontId="0" fillId="0" borderId="5" xfId="0" applyNumberFormat="1" applyBorder="1"/>
    <xf numFmtId="176" fontId="0" fillId="0" borderId="5" xfId="0" applyNumberFormat="1" applyBorder="1"/>
    <xf numFmtId="0" fontId="5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left" vertical="center" textRotation="90" wrapText="1"/>
    </xf>
    <xf numFmtId="0" fontId="0" fillId="0" borderId="19" xfId="0" applyBorder="1"/>
    <xf numFmtId="181" fontId="0" fillId="0" borderId="20" xfId="0" applyNumberFormat="1" applyBorder="1"/>
    <xf numFmtId="181" fontId="0" fillId="0" borderId="8" xfId="0" applyNumberFormat="1" applyBorder="1"/>
    <xf numFmtId="176" fontId="0" fillId="0" borderId="8" xfId="0" applyNumberFormat="1" applyBorder="1"/>
    <xf numFmtId="181" fontId="0" fillId="0" borderId="2" xfId="0" applyNumberFormat="1" applyBorder="1"/>
    <xf numFmtId="181" fontId="0" fillId="0" borderId="4" xfId="0" applyNumberFormat="1" applyBorder="1"/>
    <xf numFmtId="0" fontId="4" fillId="0" borderId="21" xfId="0" applyFont="1" applyBorder="1" applyAlignment="1">
      <alignment horizontal="left" vertical="center" textRotation="90" wrapText="1"/>
    </xf>
    <xf numFmtId="0" fontId="0" fillId="0" borderId="22" xfId="0" applyBorder="1"/>
    <xf numFmtId="181" fontId="0" fillId="0" borderId="7" xfId="0" applyNumberFormat="1" applyBorder="1"/>
    <xf numFmtId="0" fontId="3" fillId="0" borderId="2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vertical="top" wrapText="1"/>
    </xf>
    <xf numFmtId="181" fontId="0" fillId="0" borderId="24" xfId="0" applyNumberFormat="1" applyBorder="1"/>
    <xf numFmtId="181" fontId="0" fillId="0" borderId="25" xfId="0" applyNumberFormat="1" applyBorder="1"/>
    <xf numFmtId="176" fontId="0" fillId="0" borderId="25" xfId="0" applyNumberFormat="1" applyBorder="1"/>
    <xf numFmtId="0" fontId="3" fillId="0" borderId="2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wrapText="1"/>
    </xf>
    <xf numFmtId="0" fontId="0" fillId="0" borderId="16" xfId="0" applyFont="1" applyBorder="1"/>
    <xf numFmtId="0" fontId="0" fillId="0" borderId="16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textRotation="90" wrapText="1"/>
    </xf>
    <xf numFmtId="0" fontId="0" fillId="0" borderId="28" xfId="0" applyFont="1" applyBorder="1"/>
    <xf numFmtId="0" fontId="0" fillId="0" borderId="13" xfId="0" applyFont="1" applyBorder="1"/>
    <xf numFmtId="0" fontId="0" fillId="0" borderId="29" xfId="0" applyBorder="1"/>
    <xf numFmtId="181" fontId="0" fillId="0" borderId="30" xfId="0" applyNumberFormat="1" applyBorder="1"/>
    <xf numFmtId="181" fontId="0" fillId="0" borderId="31" xfId="0" applyNumberFormat="1" applyBorder="1"/>
    <xf numFmtId="176" fontId="0" fillId="0" borderId="31" xfId="0" applyNumberFormat="1" applyBorder="1"/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2" fontId="0" fillId="0" borderId="17" xfId="0" applyNumberFormat="1" applyFill="1" applyBorder="1"/>
    <xf numFmtId="2" fontId="0" fillId="0" borderId="5" xfId="0" applyNumberFormat="1" applyFill="1" applyBorder="1"/>
    <xf numFmtId="2" fontId="6" fillId="0" borderId="5" xfId="0" applyNumberFormat="1" applyFont="1" applyFill="1" applyBorder="1" applyAlignment="1">
      <alignment horizontal="right" vertical="top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2" fontId="0" fillId="0" borderId="20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7" fillId="0" borderId="0" xfId="0" applyFont="1"/>
    <xf numFmtId="181" fontId="0" fillId="0" borderId="37" xfId="0" applyNumberFormat="1" applyBorder="1"/>
    <xf numFmtId="2" fontId="0" fillId="0" borderId="5" xfId="0" applyNumberFormat="1" applyBorder="1"/>
    <xf numFmtId="181" fontId="0" fillId="0" borderId="38" xfId="0" applyNumberFormat="1" applyBorder="1"/>
    <xf numFmtId="181" fontId="0" fillId="0" borderId="1" xfId="0" applyNumberFormat="1" applyBorder="1"/>
    <xf numFmtId="181" fontId="0" fillId="0" borderId="39" xfId="0" applyNumberFormat="1" applyBorder="1"/>
    <xf numFmtId="181" fontId="0" fillId="0" borderId="40" xfId="0" applyNumberFormat="1" applyBorder="1"/>
    <xf numFmtId="181" fontId="0" fillId="0" borderId="6" xfId="0" applyNumberFormat="1" applyBorder="1"/>
    <xf numFmtId="2" fontId="0" fillId="0" borderId="1" xfId="0" applyNumberFormat="1" applyBorder="1"/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81" fontId="1" fillId="0" borderId="45" xfId="0" applyNumberFormat="1" applyFont="1" applyBorder="1" applyAlignment="1">
      <alignment horizontal="center" vertical="center" textRotation="90"/>
    </xf>
    <xf numFmtId="181" fontId="1" fillId="0" borderId="29" xfId="0" applyNumberFormat="1" applyFont="1" applyBorder="1" applyAlignment="1">
      <alignment horizontal="center" vertical="center" textRotation="90"/>
    </xf>
    <xf numFmtId="181" fontId="0" fillId="0" borderId="32" xfId="0" applyNumberFormat="1" applyBorder="1"/>
    <xf numFmtId="181" fontId="0" fillId="0" borderId="46" xfId="0" applyNumberFormat="1" applyBorder="1"/>
    <xf numFmtId="181" fontId="0" fillId="0" borderId="47" xfId="0" applyNumberFormat="1" applyBorder="1"/>
    <xf numFmtId="181" fontId="1" fillId="0" borderId="28" xfId="0" applyNumberFormat="1" applyFont="1" applyBorder="1" applyAlignment="1">
      <alignment horizontal="center" vertical="center" textRotation="90"/>
    </xf>
    <xf numFmtId="181" fontId="0" fillId="0" borderId="16" xfId="0" applyNumberFormat="1" applyBorder="1"/>
    <xf numFmtId="2" fontId="0" fillId="0" borderId="16" xfId="0" applyNumberFormat="1" applyBorder="1"/>
    <xf numFmtId="2" fontId="0" fillId="0" borderId="19" xfId="0" applyNumberFormat="1" applyBorder="1"/>
    <xf numFmtId="176" fontId="0" fillId="0" borderId="0" xfId="0" applyNumberFormat="1"/>
    <xf numFmtId="0" fontId="0" fillId="0" borderId="12" xfId="0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176" fontId="3" fillId="0" borderId="5" xfId="0" applyNumberFormat="1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81" fontId="0" fillId="0" borderId="49" xfId="0" applyNumberFormat="1" applyBorder="1"/>
    <xf numFmtId="176" fontId="0" fillId="0" borderId="37" xfId="0" applyNumberFormat="1" applyBorder="1"/>
    <xf numFmtId="0" fontId="5" fillId="0" borderId="13" xfId="0" applyFont="1" applyBorder="1" applyAlignment="1">
      <alignment vertical="top" wrapText="1"/>
    </xf>
    <xf numFmtId="0" fontId="5" fillId="0" borderId="16" xfId="0" applyFont="1" applyBorder="1"/>
    <xf numFmtId="0" fontId="0" fillId="0" borderId="28" xfId="0" applyBorder="1"/>
    <xf numFmtId="0" fontId="0" fillId="0" borderId="50" xfId="0" applyBorder="1"/>
    <xf numFmtId="2" fontId="0" fillId="0" borderId="17" xfId="0" applyNumberFormat="1" applyBorder="1"/>
    <xf numFmtId="2" fontId="0" fillId="0" borderId="20" xfId="0" applyNumberFormat="1" applyFill="1" applyBorder="1"/>
    <xf numFmtId="0" fontId="0" fillId="0" borderId="0" xfId="0" applyBorder="1"/>
    <xf numFmtId="176" fontId="0" fillId="0" borderId="0" xfId="0" applyNumberFormat="1" applyBorder="1"/>
    <xf numFmtId="0" fontId="0" fillId="0" borderId="3" xfId="0" applyBorder="1"/>
    <xf numFmtId="0" fontId="0" fillId="0" borderId="38" xfId="0" applyBorder="1"/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47" xfId="0" applyBorder="1"/>
    <xf numFmtId="0" fontId="0" fillId="0" borderId="2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0" fillId="0" borderId="5" xfId="0" applyBorder="1"/>
    <xf numFmtId="0" fontId="0" fillId="0" borderId="8" xfId="0" applyBorder="1"/>
    <xf numFmtId="0" fontId="0" fillId="0" borderId="37" xfId="0" applyBorder="1"/>
    <xf numFmtId="0" fontId="0" fillId="0" borderId="1" xfId="0" applyBorder="1"/>
    <xf numFmtId="0" fontId="0" fillId="0" borderId="39" xfId="0" applyBorder="1"/>
    <xf numFmtId="0" fontId="0" fillId="0" borderId="6" xfId="0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2" fontId="0" fillId="0" borderId="13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81" fontId="0" fillId="0" borderId="17" xfId="0" applyNumberFormat="1" applyFill="1" applyBorder="1"/>
    <xf numFmtId="0" fontId="3" fillId="0" borderId="3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wrapText="1"/>
    </xf>
    <xf numFmtId="181" fontId="1" fillId="0" borderId="45" xfId="0" applyNumberFormat="1" applyFont="1" applyBorder="1" applyAlignment="1">
      <alignment vertical="center" textRotation="90"/>
    </xf>
    <xf numFmtId="0" fontId="0" fillId="0" borderId="16" xfId="0" applyFont="1" applyBorder="1" applyAlignment="1">
      <alignment wrapText="1"/>
    </xf>
    <xf numFmtId="0" fontId="0" fillId="0" borderId="26" xfId="0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8"/>
    <pageSetUpPr fitToPage="1"/>
  </sheetPr>
  <dimension ref="A1:AE37"/>
  <sheetViews>
    <sheetView topLeftCell="B1" workbookViewId="0">
      <pane ySplit="7" topLeftCell="A21" activePane="bottomLeft" state="frozen"/>
      <selection/>
      <selection pane="bottomLeft" activeCell="R33" sqref="R33"/>
    </sheetView>
  </sheetViews>
  <sheetFormatPr defaultColWidth="11.537037037037" defaultRowHeight="13.2"/>
  <cols>
    <col min="1" max="1" width="6.33333333333333" customWidth="1"/>
    <col min="2" max="2" width="26.3333333333333" customWidth="1"/>
    <col min="3" max="3" width="7.55555555555556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66666666666667" customWidth="1"/>
    <col min="10" max="10" width="7.22222222222222" customWidth="1"/>
    <col min="11" max="11" width="6.22222222222222" customWidth="1"/>
    <col min="12" max="12" width="6.33333333333333" customWidth="1"/>
    <col min="13" max="13" width="6.22222222222222" customWidth="1"/>
    <col min="14" max="14" width="6.33333333333333" customWidth="1"/>
    <col min="15" max="15" width="6" customWidth="1"/>
    <col min="16" max="16" width="6.11111111111111" customWidth="1"/>
    <col min="17" max="17" width="6.55555555555556" customWidth="1"/>
    <col min="18" max="18" width="7.11111111111111" customWidth="1"/>
    <col min="19" max="19" width="6.44444444444444" customWidth="1"/>
    <col min="20" max="20" width="6.66666666666667" customWidth="1"/>
    <col min="21" max="21" width="7" customWidth="1"/>
    <col min="22" max="22" width="5.88888888888889" customWidth="1"/>
    <col min="23" max="23" width="5.55555555555556" customWidth="1"/>
    <col min="24" max="24" width="6.33333333333333" customWidth="1"/>
    <col min="25" max="25" width="5.44444444444444" customWidth="1"/>
    <col min="26" max="26" width="6.33333333333333" customWidth="1"/>
    <col min="27" max="28" width="5.77777777777778" customWidth="1"/>
    <col min="29" max="29" width="5.33333333333333" customWidth="1"/>
    <col min="30" max="30" width="6.11111111111111" customWidth="1"/>
    <col min="31" max="31" width="8.22222222222222" customWidth="1"/>
  </cols>
  <sheetData>
    <row r="1" s="1" customFormat="1" ht="22" customHeight="1" spans="1:1">
      <c r="A1" s="1" t="s">
        <v>0</v>
      </c>
    </row>
    <row r="2" customHeight="1" spans="1:31">
      <c r="A2" s="111"/>
      <c r="B2" s="140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71">
        <v>125</v>
      </c>
    </row>
    <row r="3" spans="1:31">
      <c r="A3" s="114"/>
      <c r="B3" s="1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2"/>
    </row>
    <row r="4" spans="1:31">
      <c r="A4" s="114"/>
      <c r="B4" s="1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2"/>
    </row>
    <row r="5" ht="12" customHeight="1" spans="1:31">
      <c r="A5" s="114"/>
      <c r="B5" s="1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2"/>
    </row>
    <row r="6" spans="1:31">
      <c r="A6" s="114"/>
      <c r="B6" s="1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2"/>
    </row>
    <row r="7" ht="28" customHeight="1" spans="1:31">
      <c r="A7" s="117"/>
      <c r="B7" s="1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73"/>
    </row>
    <row r="8" ht="16" customHeight="1" spans="1:31">
      <c r="A8" s="120"/>
      <c r="B8" s="143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74" t="s">
        <v>30</v>
      </c>
    </row>
    <row r="9" spans="1:31">
      <c r="A9" s="13" t="s">
        <v>31</v>
      </c>
      <c r="B9" s="14" t="s">
        <v>32</v>
      </c>
      <c r="C9" s="15">
        <v>0.1524</v>
      </c>
      <c r="D9" s="16"/>
      <c r="E9" s="16">
        <v>0.005444</v>
      </c>
      <c r="F9" s="16"/>
      <c r="G9" s="16">
        <v>0.015</v>
      </c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65"/>
      <c r="V9" s="65"/>
      <c r="W9" s="65">
        <v>0.011</v>
      </c>
      <c r="X9" s="65"/>
      <c r="Y9" s="65"/>
      <c r="Z9" s="65"/>
      <c r="AA9" s="65"/>
      <c r="AB9" s="65"/>
      <c r="AC9" s="65"/>
      <c r="AD9" s="65"/>
      <c r="AE9" s="75" t="s">
        <v>33</v>
      </c>
    </row>
    <row r="10" spans="1:31">
      <c r="A10" s="18"/>
      <c r="B10" s="19" t="s">
        <v>34</v>
      </c>
      <c r="C10" s="20"/>
      <c r="D10" s="21"/>
      <c r="E10" s="21">
        <v>0.0081</v>
      </c>
      <c r="F10" s="21"/>
      <c r="G10" s="21"/>
      <c r="H10" s="22">
        <v>0.00055</v>
      </c>
      <c r="I10" s="22"/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76"/>
    </row>
    <row r="11" spans="1:31">
      <c r="A11" s="18"/>
      <c r="B11" s="23" t="s">
        <v>35</v>
      </c>
      <c r="C11" s="20"/>
      <c r="D11" s="21">
        <v>0.0109</v>
      </c>
      <c r="E11" s="21"/>
      <c r="F11" s="21"/>
      <c r="G11" s="21"/>
      <c r="H11" s="22"/>
      <c r="I11" s="22"/>
      <c r="J11" s="22"/>
      <c r="K11" s="21">
        <v>0.03</v>
      </c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76"/>
    </row>
    <row r="12" spans="1:31">
      <c r="A12" s="18"/>
      <c r="B12" s="19"/>
      <c r="C12" s="20"/>
      <c r="D12" s="21"/>
      <c r="E12" s="21"/>
      <c r="F12" s="21"/>
      <c r="G12" s="21"/>
      <c r="H12" s="22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76"/>
    </row>
    <row r="13" ht="13.95" spans="1:31">
      <c r="A13" s="24"/>
      <c r="B13" s="25"/>
      <c r="C13" s="26"/>
      <c r="D13" s="27"/>
      <c r="E13" s="27"/>
      <c r="F13" s="27"/>
      <c r="G13" s="27"/>
      <c r="H13" s="28"/>
      <c r="I13" s="28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76"/>
    </row>
    <row r="14" spans="1:31">
      <c r="A14" s="13" t="s">
        <v>36</v>
      </c>
      <c r="B14" s="14" t="s">
        <v>8</v>
      </c>
      <c r="C14" s="15"/>
      <c r="D14" s="16"/>
      <c r="E14" s="16"/>
      <c r="F14" s="16"/>
      <c r="G14" s="16"/>
      <c r="H14" s="17"/>
      <c r="I14" s="16">
        <v>0.09333</v>
      </c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76"/>
    </row>
    <row r="15" spans="1:31">
      <c r="A15" s="18"/>
      <c r="B15" s="19"/>
      <c r="C15" s="20"/>
      <c r="D15" s="21"/>
      <c r="E15" s="21"/>
      <c r="F15" s="21"/>
      <c r="G15" s="21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76"/>
    </row>
    <row r="16" spans="1:31">
      <c r="A16" s="18"/>
      <c r="B16" s="19"/>
      <c r="C16" s="20"/>
      <c r="D16" s="21"/>
      <c r="E16" s="21"/>
      <c r="F16" s="21"/>
      <c r="G16" s="21"/>
      <c r="H16" s="22"/>
      <c r="I16" s="22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76"/>
    </row>
    <row r="17" ht="13.95" spans="1:31">
      <c r="A17" s="31"/>
      <c r="B17" s="32"/>
      <c r="C17" s="94"/>
      <c r="D17" s="63"/>
      <c r="E17" s="63"/>
      <c r="F17" s="63"/>
      <c r="G17" s="63"/>
      <c r="H17" s="95"/>
      <c r="I17" s="95"/>
      <c r="J17" s="9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6"/>
    </row>
    <row r="18" ht="26.4" spans="1:31">
      <c r="A18" s="34" t="s">
        <v>37</v>
      </c>
      <c r="B18" s="96" t="s">
        <v>38</v>
      </c>
      <c r="C18" s="15"/>
      <c r="D18" s="16"/>
      <c r="E18" s="16">
        <v>0.0014</v>
      </c>
      <c r="F18" s="16">
        <v>0.0834</v>
      </c>
      <c r="G18" s="16"/>
      <c r="H18" s="17"/>
      <c r="I18" s="17"/>
      <c r="J18" s="17"/>
      <c r="K18" s="16"/>
      <c r="L18" s="16"/>
      <c r="M18" s="16"/>
      <c r="N18" s="16">
        <v>0.077</v>
      </c>
      <c r="O18" s="16">
        <v>0.0112</v>
      </c>
      <c r="P18" s="16">
        <v>0.0113</v>
      </c>
      <c r="Q18" s="16">
        <v>0.00244</v>
      </c>
      <c r="R18" s="16">
        <v>0.07584</v>
      </c>
      <c r="S18" s="16"/>
      <c r="T18" s="16">
        <v>0.0056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76"/>
    </row>
    <row r="19" ht="26.4" spans="1:31">
      <c r="A19" s="39"/>
      <c r="B19" s="40" t="s">
        <v>39</v>
      </c>
      <c r="C19" s="20"/>
      <c r="D19" s="21"/>
      <c r="E19" s="21"/>
      <c r="F19" s="21"/>
      <c r="G19" s="21"/>
      <c r="H19" s="22"/>
      <c r="I19" s="22"/>
      <c r="J19" s="22"/>
      <c r="K19" s="21">
        <v>0.008</v>
      </c>
      <c r="L19" s="21"/>
      <c r="M19" s="21"/>
      <c r="N19" s="21"/>
      <c r="O19" s="21">
        <v>0.0163</v>
      </c>
      <c r="P19" s="21">
        <v>0.0103</v>
      </c>
      <c r="Q19" s="21">
        <v>0.0043</v>
      </c>
      <c r="R19" s="21"/>
      <c r="S19" s="21"/>
      <c r="T19" s="21">
        <v>0.0035</v>
      </c>
      <c r="U19" s="66">
        <v>0.04733</v>
      </c>
      <c r="V19" s="66"/>
      <c r="W19" s="66"/>
      <c r="X19" s="66"/>
      <c r="Y19" s="66"/>
      <c r="Z19" s="66"/>
      <c r="AA19" s="66"/>
      <c r="AB19" s="66"/>
      <c r="AC19" s="66"/>
      <c r="AD19" s="66">
        <v>5</v>
      </c>
      <c r="AE19" s="76"/>
    </row>
    <row r="20" spans="1:31">
      <c r="A20" s="39"/>
      <c r="B20" s="40" t="s">
        <v>40</v>
      </c>
      <c r="C20" s="20"/>
      <c r="D20" s="21">
        <v>0.00544</v>
      </c>
      <c r="E20" s="21"/>
      <c r="F20" s="21"/>
      <c r="G20" s="21"/>
      <c r="H20" s="22"/>
      <c r="I20" s="22"/>
      <c r="J20" s="22"/>
      <c r="K20" s="21"/>
      <c r="L20" s="21"/>
      <c r="M20" s="21"/>
      <c r="N20" s="21"/>
      <c r="O20" s="21"/>
      <c r="P20" s="21"/>
      <c r="Q20" s="21"/>
      <c r="R20" s="21"/>
      <c r="S20" s="21">
        <v>0.0444</v>
      </c>
      <c r="T20" s="21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76"/>
    </row>
    <row r="21" spans="1:31">
      <c r="A21" s="39"/>
      <c r="B21" s="40" t="s">
        <v>41</v>
      </c>
      <c r="C21" s="20"/>
      <c r="D21" s="21"/>
      <c r="E21" s="21">
        <v>0.00844</v>
      </c>
      <c r="F21" s="21"/>
      <c r="G21" s="21"/>
      <c r="H21" s="22"/>
      <c r="I21" s="22"/>
      <c r="J21" s="22"/>
      <c r="K21" s="21"/>
      <c r="L21" s="21"/>
      <c r="M21" s="21">
        <v>0.0184</v>
      </c>
      <c r="N21" s="21"/>
      <c r="O21" s="21"/>
      <c r="P21" s="21"/>
      <c r="Q21" s="21"/>
      <c r="R21" s="21"/>
      <c r="S21" s="21"/>
      <c r="T21" s="21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76"/>
    </row>
    <row r="22" spans="1:31">
      <c r="A22" s="39"/>
      <c r="B22" s="23" t="s">
        <v>42</v>
      </c>
      <c r="C22" s="20"/>
      <c r="D22" s="21"/>
      <c r="E22" s="21"/>
      <c r="F22" s="21"/>
      <c r="G22" s="21"/>
      <c r="H22" s="22"/>
      <c r="I22" s="22"/>
      <c r="J22" s="22"/>
      <c r="K22" s="21"/>
      <c r="L22" s="21">
        <v>0.0504</v>
      </c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76"/>
    </row>
    <row r="23" ht="13.95" spans="1:31">
      <c r="A23" s="43"/>
      <c r="B23" s="98"/>
      <c r="C23" s="26"/>
      <c r="D23" s="27"/>
      <c r="E23" s="27"/>
      <c r="F23" s="27"/>
      <c r="G23" s="27"/>
      <c r="H23" s="28"/>
      <c r="I23" s="28"/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76"/>
    </row>
    <row r="24" spans="1:31">
      <c r="A24" s="34" t="s">
        <v>43</v>
      </c>
      <c r="B24" s="14" t="s">
        <v>44</v>
      </c>
      <c r="C24" s="15">
        <v>0.0104</v>
      </c>
      <c r="D24" s="16">
        <v>0.0023</v>
      </c>
      <c r="E24" s="16">
        <v>0.0104</v>
      </c>
      <c r="F24" s="16"/>
      <c r="G24" s="16"/>
      <c r="H24" s="17"/>
      <c r="I24" s="17"/>
      <c r="J24" s="17"/>
      <c r="K24" s="16"/>
      <c r="L24" s="16"/>
      <c r="M24" s="16"/>
      <c r="N24" s="16"/>
      <c r="O24" s="16"/>
      <c r="P24" s="16"/>
      <c r="Q24" s="16">
        <v>0.00244</v>
      </c>
      <c r="R24" s="16"/>
      <c r="S24" s="16"/>
      <c r="T24" s="16"/>
      <c r="U24" s="65"/>
      <c r="V24" s="65"/>
      <c r="W24" s="65"/>
      <c r="X24" s="65">
        <v>0.0434</v>
      </c>
      <c r="Y24" s="65">
        <v>1</v>
      </c>
      <c r="Z24" s="65"/>
      <c r="AA24" s="65"/>
      <c r="AB24" s="65"/>
      <c r="AC24" s="65">
        <v>6</v>
      </c>
      <c r="AD24" s="65">
        <v>14</v>
      </c>
      <c r="AE24" s="76"/>
    </row>
    <row r="25" spans="1:31">
      <c r="A25" s="39"/>
      <c r="B25" s="19" t="s">
        <v>45</v>
      </c>
      <c r="C25" s="20">
        <v>0.1572</v>
      </c>
      <c r="D25" s="21"/>
      <c r="E25" s="21">
        <v>0.00811</v>
      </c>
      <c r="F25" s="21"/>
      <c r="G25" s="21"/>
      <c r="H25" s="22"/>
      <c r="I25" s="22"/>
      <c r="J25" s="22">
        <v>0.0032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76"/>
    </row>
    <row r="26" spans="1:31">
      <c r="A26" s="39"/>
      <c r="B26" s="46"/>
      <c r="C26" s="47"/>
      <c r="D26" s="48"/>
      <c r="E26" s="48"/>
      <c r="F26" s="48"/>
      <c r="G26" s="48"/>
      <c r="H26" s="49"/>
      <c r="I26" s="49"/>
      <c r="J26" s="49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6"/>
    </row>
    <row r="27" spans="1:31">
      <c r="A27" s="39"/>
      <c r="B27" s="46"/>
      <c r="C27" s="47"/>
      <c r="D27" s="48"/>
      <c r="E27" s="48"/>
      <c r="F27" s="48"/>
      <c r="G27" s="48"/>
      <c r="H27" s="49"/>
      <c r="I27" s="49"/>
      <c r="J27" s="49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6"/>
    </row>
    <row r="28" ht="13.95" spans="1:31">
      <c r="A28" s="43"/>
      <c r="B28" s="25"/>
      <c r="C28" s="26"/>
      <c r="D28" s="27"/>
      <c r="E28" s="27"/>
      <c r="F28" s="27"/>
      <c r="G28" s="27"/>
      <c r="H28" s="28"/>
      <c r="I28" s="28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67"/>
      <c r="V28" s="67">
        <v>0.5</v>
      </c>
      <c r="W28" s="67"/>
      <c r="X28" s="67"/>
      <c r="Y28" s="67"/>
      <c r="Z28" s="67">
        <v>0.38</v>
      </c>
      <c r="AA28" s="67">
        <v>1</v>
      </c>
      <c r="AB28" s="67">
        <v>1</v>
      </c>
      <c r="AC28" s="67"/>
      <c r="AD28" s="67"/>
      <c r="AE28" s="80"/>
    </row>
    <row r="29" ht="15.6" spans="1:31">
      <c r="A29" s="50" t="s">
        <v>46</v>
      </c>
      <c r="B29" s="51"/>
      <c r="C29" s="15">
        <f t="shared" ref="C29:J29" si="0">SUM(C9:C28)</f>
        <v>0.32</v>
      </c>
      <c r="D29" s="16">
        <f t="shared" si="0"/>
        <v>0.01864</v>
      </c>
      <c r="E29" s="16">
        <f t="shared" si="0"/>
        <v>0.041894</v>
      </c>
      <c r="F29" s="16">
        <f t="shared" si="0"/>
        <v>0.0834</v>
      </c>
      <c r="G29" s="16">
        <f t="shared" si="0"/>
        <v>0.015</v>
      </c>
      <c r="H29" s="17">
        <f t="shared" si="0"/>
        <v>0.00055</v>
      </c>
      <c r="I29" s="17">
        <f t="shared" si="0"/>
        <v>0.09333</v>
      </c>
      <c r="J29" s="17">
        <f t="shared" si="0"/>
        <v>0.0032</v>
      </c>
      <c r="K29" s="16">
        <f t="shared" ref="K29:W29" si="1">SUM(K9:K28)</f>
        <v>0.038</v>
      </c>
      <c r="L29" s="16">
        <f t="shared" si="1"/>
        <v>0.0504</v>
      </c>
      <c r="M29" s="16">
        <f t="shared" si="1"/>
        <v>0.0184</v>
      </c>
      <c r="N29" s="16">
        <f t="shared" si="1"/>
        <v>0.077</v>
      </c>
      <c r="O29" s="16">
        <f t="shared" si="1"/>
        <v>0.0275</v>
      </c>
      <c r="P29" s="16">
        <f t="shared" si="1"/>
        <v>0.0216</v>
      </c>
      <c r="Q29" s="16">
        <f t="shared" si="1"/>
        <v>0.00918</v>
      </c>
      <c r="R29" s="16">
        <f t="shared" si="1"/>
        <v>0.07584</v>
      </c>
      <c r="S29" s="16">
        <f t="shared" si="1"/>
        <v>0.0444</v>
      </c>
      <c r="T29" s="16">
        <f t="shared" si="1"/>
        <v>0.0091</v>
      </c>
      <c r="U29" s="16">
        <f t="shared" si="1"/>
        <v>0.04733</v>
      </c>
      <c r="V29" s="16">
        <v>0.5</v>
      </c>
      <c r="W29" s="16">
        <f>SUM(W9:W28)</f>
        <v>0.011</v>
      </c>
      <c r="X29" s="16">
        <f>SUM(X9:X28)</f>
        <v>0.0434</v>
      </c>
      <c r="Y29" s="16">
        <v>1</v>
      </c>
      <c r="Z29" s="16">
        <v>0.38</v>
      </c>
      <c r="AA29" s="16">
        <v>1</v>
      </c>
      <c r="AB29" s="16">
        <v>1</v>
      </c>
      <c r="AC29" s="16">
        <v>6</v>
      </c>
      <c r="AD29" s="16">
        <v>19</v>
      </c>
      <c r="AE29" s="14"/>
    </row>
    <row r="30" ht="15.6" hidden="1" spans="1:31">
      <c r="A30" s="52" t="s">
        <v>47</v>
      </c>
      <c r="B30" s="53"/>
      <c r="C30" s="20">
        <f t="shared" ref="C30:I30" si="2">125*C29</f>
        <v>40</v>
      </c>
      <c r="D30" s="20">
        <f t="shared" si="2"/>
        <v>2.33</v>
      </c>
      <c r="E30" s="20">
        <f t="shared" si="2"/>
        <v>5.23675</v>
      </c>
      <c r="F30" s="20">
        <f t="shared" si="2"/>
        <v>10.425</v>
      </c>
      <c r="G30" s="20">
        <f t="shared" si="2"/>
        <v>1.875</v>
      </c>
      <c r="H30" s="20">
        <f t="shared" si="2"/>
        <v>0.06875</v>
      </c>
      <c r="I30" s="20">
        <f t="shared" si="2"/>
        <v>11.66625</v>
      </c>
      <c r="J30" s="20">
        <f t="shared" ref="J30:AD30" si="3">125*J29</f>
        <v>0.4</v>
      </c>
      <c r="K30" s="20">
        <f t="shared" si="3"/>
        <v>4.75</v>
      </c>
      <c r="L30" s="20">
        <f t="shared" si="3"/>
        <v>6.3</v>
      </c>
      <c r="M30" s="20">
        <f t="shared" si="3"/>
        <v>2.3</v>
      </c>
      <c r="N30" s="20">
        <f t="shared" si="3"/>
        <v>9.625</v>
      </c>
      <c r="O30" s="20">
        <f t="shared" si="3"/>
        <v>3.4375</v>
      </c>
      <c r="P30" s="20">
        <f t="shared" si="3"/>
        <v>2.7</v>
      </c>
      <c r="Q30" s="20">
        <f t="shared" si="3"/>
        <v>1.1475</v>
      </c>
      <c r="R30" s="20">
        <f t="shared" si="3"/>
        <v>9.48</v>
      </c>
      <c r="S30" s="20">
        <f t="shared" si="3"/>
        <v>5.55</v>
      </c>
      <c r="T30" s="20">
        <f t="shared" si="3"/>
        <v>1.1375</v>
      </c>
      <c r="U30" s="20">
        <f t="shared" si="3"/>
        <v>5.91625</v>
      </c>
      <c r="V30" s="20">
        <v>0.5</v>
      </c>
      <c r="W30" s="20">
        <f t="shared" si="3"/>
        <v>1.375</v>
      </c>
      <c r="X30" s="20">
        <f t="shared" si="3"/>
        <v>5.425</v>
      </c>
      <c r="Y30" s="20">
        <v>1</v>
      </c>
      <c r="Z30" s="20">
        <v>0.38</v>
      </c>
      <c r="AA30" s="20">
        <v>1</v>
      </c>
      <c r="AB30" s="20">
        <v>1</v>
      </c>
      <c r="AC30" s="20">
        <v>6</v>
      </c>
      <c r="AD30" s="20">
        <v>19</v>
      </c>
      <c r="AE30" s="81"/>
    </row>
    <row r="31" ht="15.6" spans="1:31">
      <c r="A31" s="52" t="s">
        <v>47</v>
      </c>
      <c r="B31" s="53"/>
      <c r="C31" s="54">
        <f t="shared" ref="C31:J31" si="4">ROUND(C30,2)</f>
        <v>40</v>
      </c>
      <c r="D31" s="55">
        <f t="shared" si="4"/>
        <v>2.33</v>
      </c>
      <c r="E31" s="55">
        <f t="shared" si="4"/>
        <v>5.24</v>
      </c>
      <c r="F31" s="55">
        <f t="shared" si="4"/>
        <v>10.43</v>
      </c>
      <c r="G31" s="55">
        <f t="shared" si="4"/>
        <v>1.88</v>
      </c>
      <c r="H31" s="55">
        <f t="shared" si="4"/>
        <v>0.07</v>
      </c>
      <c r="I31" s="55">
        <f t="shared" si="4"/>
        <v>11.67</v>
      </c>
      <c r="J31" s="55">
        <f t="shared" si="4"/>
        <v>0.4</v>
      </c>
      <c r="K31" s="55">
        <f t="shared" ref="K31:U31" si="5">ROUND(K30,2)</f>
        <v>4.75</v>
      </c>
      <c r="L31" s="55">
        <f t="shared" si="5"/>
        <v>6.3</v>
      </c>
      <c r="M31" s="55">
        <f t="shared" si="5"/>
        <v>2.3</v>
      </c>
      <c r="N31" s="55">
        <f t="shared" si="5"/>
        <v>9.63</v>
      </c>
      <c r="O31" s="64">
        <f t="shared" si="5"/>
        <v>3.44</v>
      </c>
      <c r="P31" s="64">
        <f t="shared" si="5"/>
        <v>2.7</v>
      </c>
      <c r="Q31" s="64">
        <f t="shared" si="5"/>
        <v>1.15</v>
      </c>
      <c r="R31" s="64">
        <f t="shared" si="5"/>
        <v>9.48</v>
      </c>
      <c r="S31" s="64">
        <f t="shared" si="5"/>
        <v>5.55</v>
      </c>
      <c r="T31" s="64">
        <f t="shared" si="5"/>
        <v>1.14</v>
      </c>
      <c r="U31" s="64">
        <f t="shared" si="5"/>
        <v>5.92</v>
      </c>
      <c r="V31" s="64">
        <v>0.5</v>
      </c>
      <c r="W31" s="64">
        <f>ROUND(W30,2)</f>
        <v>1.38</v>
      </c>
      <c r="X31" s="64">
        <f>ROUND(X30,2)</f>
        <v>5.43</v>
      </c>
      <c r="Y31" s="64">
        <v>1</v>
      </c>
      <c r="Z31" s="64">
        <v>0.38</v>
      </c>
      <c r="AA31" s="64">
        <v>1</v>
      </c>
      <c r="AB31" s="64">
        <v>1</v>
      </c>
      <c r="AC31" s="64">
        <v>6</v>
      </c>
      <c r="AD31" s="64">
        <v>19</v>
      </c>
      <c r="AE31" s="81"/>
    </row>
    <row r="32" ht="15.6" spans="1:31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35.6</v>
      </c>
      <c r="G32" s="55">
        <v>90</v>
      </c>
      <c r="H32" s="56">
        <v>1700</v>
      </c>
      <c r="I32" s="56">
        <v>80.1</v>
      </c>
      <c r="J32" s="56">
        <v>1335</v>
      </c>
      <c r="K32" s="56">
        <v>62.37</v>
      </c>
      <c r="L32" s="56">
        <v>39.5</v>
      </c>
      <c r="M32" s="55">
        <v>230</v>
      </c>
      <c r="N32" s="55">
        <v>32</v>
      </c>
      <c r="O32" s="55">
        <v>47</v>
      </c>
      <c r="P32" s="64">
        <v>56</v>
      </c>
      <c r="Q32" s="64">
        <v>200</v>
      </c>
      <c r="R32" s="64">
        <v>250</v>
      </c>
      <c r="S32" s="64">
        <v>115</v>
      </c>
      <c r="T32" s="64">
        <v>300</v>
      </c>
      <c r="U32" s="64">
        <v>300</v>
      </c>
      <c r="V32" s="64">
        <v>20</v>
      </c>
      <c r="W32" s="64">
        <v>55</v>
      </c>
      <c r="X32" s="64">
        <v>85</v>
      </c>
      <c r="Y32" s="64">
        <v>18</v>
      </c>
      <c r="Z32" s="64">
        <v>620</v>
      </c>
      <c r="AA32" s="64">
        <v>13.63</v>
      </c>
      <c r="AB32" s="64">
        <v>11</v>
      </c>
      <c r="AC32" s="64">
        <v>2.5</v>
      </c>
      <c r="AD32" s="64">
        <v>7</v>
      </c>
      <c r="AE32" s="82"/>
    </row>
    <row r="33" ht="16.35" spans="1:31">
      <c r="A33" s="57" t="s">
        <v>49</v>
      </c>
      <c r="B33" s="58"/>
      <c r="C33" s="101">
        <f t="shared" ref="C33:I33" si="6">C31*C32</f>
        <v>3080</v>
      </c>
      <c r="D33" s="101">
        <f t="shared" si="6"/>
        <v>1794.1</v>
      </c>
      <c r="E33" s="101">
        <f t="shared" si="6"/>
        <v>403.48</v>
      </c>
      <c r="F33" s="101">
        <f t="shared" si="6"/>
        <v>371.308</v>
      </c>
      <c r="G33" s="101">
        <f t="shared" si="6"/>
        <v>169.2</v>
      </c>
      <c r="H33" s="101">
        <f t="shared" si="6"/>
        <v>119</v>
      </c>
      <c r="I33" s="101">
        <f t="shared" si="6"/>
        <v>934.767</v>
      </c>
      <c r="J33" s="101">
        <f t="shared" ref="J33:AD33" si="7">J31*J32</f>
        <v>534</v>
      </c>
      <c r="K33" s="101">
        <f t="shared" si="7"/>
        <v>296.2575</v>
      </c>
      <c r="L33" s="101">
        <f t="shared" si="7"/>
        <v>248.85</v>
      </c>
      <c r="M33" s="101">
        <f t="shared" si="7"/>
        <v>529</v>
      </c>
      <c r="N33" s="101">
        <f t="shared" si="7"/>
        <v>308.16</v>
      </c>
      <c r="O33" s="101">
        <f t="shared" si="7"/>
        <v>161.68</v>
      </c>
      <c r="P33" s="101">
        <f t="shared" si="7"/>
        <v>151.2</v>
      </c>
      <c r="Q33" s="101">
        <f t="shared" si="7"/>
        <v>230</v>
      </c>
      <c r="R33" s="101">
        <f t="shared" si="7"/>
        <v>2370</v>
      </c>
      <c r="S33" s="101">
        <f t="shared" si="7"/>
        <v>638.25</v>
      </c>
      <c r="T33" s="101">
        <f t="shared" si="7"/>
        <v>342</v>
      </c>
      <c r="U33" s="101">
        <f t="shared" si="7"/>
        <v>1776</v>
      </c>
      <c r="V33" s="101">
        <f t="shared" si="7"/>
        <v>10</v>
      </c>
      <c r="W33" s="101">
        <f t="shared" si="7"/>
        <v>75.9</v>
      </c>
      <c r="X33" s="101">
        <f t="shared" si="7"/>
        <v>461.55</v>
      </c>
      <c r="Y33" s="101">
        <f t="shared" si="7"/>
        <v>18</v>
      </c>
      <c r="Z33" s="101">
        <f t="shared" si="7"/>
        <v>235.6</v>
      </c>
      <c r="AA33" s="101">
        <f t="shared" si="7"/>
        <v>13.63</v>
      </c>
      <c r="AB33" s="101">
        <f t="shared" si="7"/>
        <v>11</v>
      </c>
      <c r="AC33" s="101">
        <f t="shared" si="7"/>
        <v>15</v>
      </c>
      <c r="AD33" s="101">
        <f t="shared" si="7"/>
        <v>133</v>
      </c>
      <c r="AE33" s="83">
        <f>SUM(C33:AD33)</f>
        <v>15430.9325</v>
      </c>
    </row>
    <row r="34" ht="15.6" spans="1:31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>
        <f>AE33/AE2</f>
        <v>123.44746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43">
    <mergeCell ref="A1:AE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8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X36"/>
  <sheetViews>
    <sheetView workbookViewId="0">
      <pane ySplit="7" topLeftCell="A17" activePane="bottomLeft" state="frozen"/>
      <selection/>
      <selection pane="bottomLeft" activeCell="J17" sqref="J1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84" customWidth="1"/>
    <col min="9" max="10" width="6.11111111111111" customWidth="1"/>
    <col min="11" max="11" width="7.11111111111111" customWidth="1"/>
    <col min="12" max="12" width="6.88888888888889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8" width="6.44444444444444" customWidth="1"/>
    <col min="19" max="19" width="7.11111111111111" customWidth="1"/>
    <col min="20" max="20" width="6.33333333333333" customWidth="1"/>
    <col min="21" max="21" width="5.77777777777778" customWidth="1"/>
    <col min="22" max="22" width="7" customWidth="1"/>
    <col min="23" max="23" width="5.33333333333333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85"/>
      <c r="B2" s="3" t="s">
        <v>132</v>
      </c>
      <c r="C2" s="4" t="s">
        <v>2</v>
      </c>
      <c r="D2" s="4" t="s">
        <v>3</v>
      </c>
      <c r="E2" s="4" t="s">
        <v>4</v>
      </c>
      <c r="F2" s="4" t="s">
        <v>83</v>
      </c>
      <c r="G2" s="4" t="s">
        <v>54</v>
      </c>
      <c r="H2" s="86" t="s">
        <v>7</v>
      </c>
      <c r="I2" s="4" t="s">
        <v>10</v>
      </c>
      <c r="J2" s="4" t="s">
        <v>11</v>
      </c>
      <c r="K2" s="4" t="s">
        <v>103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71</v>
      </c>
      <c r="R2" s="4" t="s">
        <v>12</v>
      </c>
      <c r="S2" s="4" t="s">
        <v>19</v>
      </c>
      <c r="T2" s="4" t="s">
        <v>73</v>
      </c>
      <c r="U2" s="4" t="s">
        <v>27</v>
      </c>
      <c r="V2" s="4" t="s">
        <v>55</v>
      </c>
      <c r="W2" s="4" t="s">
        <v>59</v>
      </c>
      <c r="X2" s="106">
        <v>115</v>
      </c>
    </row>
    <row r="3" spans="1:24">
      <c r="A3" s="87"/>
      <c r="B3" s="5"/>
      <c r="C3" s="6"/>
      <c r="D3" s="6"/>
      <c r="E3" s="6"/>
      <c r="F3" s="6"/>
      <c r="G3" s="6"/>
      <c r="H3" s="8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07"/>
    </row>
    <row r="4" spans="1:24">
      <c r="A4" s="87"/>
      <c r="B4" s="5"/>
      <c r="C4" s="6"/>
      <c r="D4" s="6"/>
      <c r="E4" s="6"/>
      <c r="F4" s="6"/>
      <c r="G4" s="6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07"/>
    </row>
    <row r="5" ht="12" customHeight="1" spans="1:24">
      <c r="A5" s="87"/>
      <c r="B5" s="5"/>
      <c r="C5" s="6"/>
      <c r="D5" s="6"/>
      <c r="E5" s="6"/>
      <c r="F5" s="6"/>
      <c r="G5" s="6"/>
      <c r="H5" s="8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07"/>
    </row>
    <row r="6" spans="1:24">
      <c r="A6" s="87"/>
      <c r="B6" s="5"/>
      <c r="C6" s="6"/>
      <c r="D6" s="6"/>
      <c r="E6" s="6"/>
      <c r="F6" s="6"/>
      <c r="G6" s="6"/>
      <c r="H6" s="8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07"/>
    </row>
    <row r="7" ht="28" customHeight="1" spans="1:24">
      <c r="A7" s="89"/>
      <c r="B7" s="8"/>
      <c r="C7" s="9"/>
      <c r="D7" s="9"/>
      <c r="E7" s="9"/>
      <c r="F7" s="9"/>
      <c r="G7" s="9"/>
      <c r="H7" s="9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8"/>
    </row>
    <row r="8" ht="15" customHeight="1" spans="1:24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109" t="s">
        <v>30</v>
      </c>
    </row>
    <row r="9" spans="1:24">
      <c r="A9" s="13" t="s">
        <v>31</v>
      </c>
      <c r="B9" s="14" t="s">
        <v>133</v>
      </c>
      <c r="C9" s="15">
        <v>0.1594</v>
      </c>
      <c r="D9" s="16"/>
      <c r="E9" s="16">
        <v>0.0062</v>
      </c>
      <c r="F9" s="16">
        <v>0.0164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65"/>
      <c r="S9" s="65"/>
      <c r="T9" s="65"/>
      <c r="U9" s="65"/>
      <c r="V9" s="65"/>
      <c r="W9" s="65"/>
      <c r="X9" s="75" t="s">
        <v>134</v>
      </c>
    </row>
    <row r="10" spans="1:24">
      <c r="A10" s="18"/>
      <c r="B10" s="19" t="s">
        <v>68</v>
      </c>
      <c r="C10" s="20"/>
      <c r="D10" s="21"/>
      <c r="E10" s="21">
        <v>0.0074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66"/>
      <c r="S10" s="66"/>
      <c r="T10" s="66"/>
      <c r="U10" s="66"/>
      <c r="V10" s="66"/>
      <c r="W10" s="66"/>
      <c r="X10" s="76"/>
    </row>
    <row r="11" spans="1:24">
      <c r="A11" s="18"/>
      <c r="B11" s="23" t="s">
        <v>35</v>
      </c>
      <c r="C11" s="20"/>
      <c r="D11" s="21">
        <v>0.0109</v>
      </c>
      <c r="E11" s="21"/>
      <c r="F11" s="21"/>
      <c r="G11" s="21"/>
      <c r="H11" s="22"/>
      <c r="I11" s="21">
        <v>0.0295</v>
      </c>
      <c r="J11" s="21"/>
      <c r="K11" s="21"/>
      <c r="L11" s="21"/>
      <c r="M11" s="21"/>
      <c r="N11" s="21"/>
      <c r="O11" s="21"/>
      <c r="P11" s="21"/>
      <c r="Q11" s="21"/>
      <c r="R11" s="66"/>
      <c r="S11" s="66"/>
      <c r="T11" s="66"/>
      <c r="U11" s="66"/>
      <c r="V11" s="66"/>
      <c r="W11" s="66"/>
      <c r="X11" s="76"/>
    </row>
    <row r="12" spans="1:24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66"/>
      <c r="S12" s="66"/>
      <c r="T12" s="66"/>
      <c r="U12" s="66"/>
      <c r="V12" s="66"/>
      <c r="W12" s="66"/>
      <c r="X12" s="76"/>
    </row>
    <row r="13" ht="13.95" spans="1:24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67"/>
      <c r="S13" s="67"/>
      <c r="T13" s="67"/>
      <c r="U13" s="67"/>
      <c r="V13" s="67"/>
      <c r="W13" s="67"/>
      <c r="X13" s="76"/>
    </row>
    <row r="14" spans="1:24">
      <c r="A14" s="13" t="s">
        <v>36</v>
      </c>
      <c r="B14" s="14" t="s">
        <v>103</v>
      </c>
      <c r="C14" s="15"/>
      <c r="D14" s="16"/>
      <c r="E14" s="16"/>
      <c r="F14" s="16"/>
      <c r="G14" s="16"/>
      <c r="H14" s="17"/>
      <c r="I14" s="16"/>
      <c r="J14" s="16"/>
      <c r="K14" s="16">
        <v>0.1173</v>
      </c>
      <c r="L14" s="16"/>
      <c r="M14" s="16"/>
      <c r="N14" s="16"/>
      <c r="O14" s="16"/>
      <c r="P14" s="16"/>
      <c r="Q14" s="16"/>
      <c r="R14" s="65"/>
      <c r="S14" s="65"/>
      <c r="T14" s="65"/>
      <c r="U14" s="65"/>
      <c r="V14" s="65"/>
      <c r="W14" s="65"/>
      <c r="X14" s="76"/>
    </row>
    <row r="15" spans="1:24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66"/>
      <c r="S15" s="66"/>
      <c r="T15" s="66"/>
      <c r="U15" s="66"/>
      <c r="V15" s="66"/>
      <c r="W15" s="66"/>
      <c r="X15" s="76"/>
    </row>
    <row r="16" spans="1:24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6"/>
      <c r="S16" s="66"/>
      <c r="T16" s="66"/>
      <c r="U16" s="66"/>
      <c r="V16" s="66"/>
      <c r="W16" s="66"/>
      <c r="X16" s="76"/>
    </row>
    <row r="17" ht="13.95" spans="1:24">
      <c r="A17" s="31"/>
      <c r="B17" s="25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9"/>
      <c r="S17" s="69"/>
      <c r="T17" s="69"/>
      <c r="U17" s="69"/>
      <c r="V17" s="69"/>
      <c r="W17" s="69"/>
      <c r="X17" s="76"/>
    </row>
    <row r="18" ht="16" customHeight="1" spans="1:24">
      <c r="A18" s="34" t="s">
        <v>37</v>
      </c>
      <c r="B18" s="96" t="s">
        <v>135</v>
      </c>
      <c r="C18" s="15"/>
      <c r="D18" s="16"/>
      <c r="E18" s="16"/>
      <c r="F18" s="16"/>
      <c r="G18" s="16">
        <v>0.005</v>
      </c>
      <c r="H18" s="17"/>
      <c r="I18" s="16"/>
      <c r="J18" s="16"/>
      <c r="K18" s="16"/>
      <c r="L18" s="16">
        <v>0.0744</v>
      </c>
      <c r="M18" s="16">
        <v>0.0101</v>
      </c>
      <c r="N18" s="16">
        <v>0.0104</v>
      </c>
      <c r="O18" s="16">
        <v>0.002322</v>
      </c>
      <c r="P18" s="16">
        <v>0.0773</v>
      </c>
      <c r="Q18" s="16"/>
      <c r="R18" s="65"/>
      <c r="S18" s="65"/>
      <c r="T18" s="65"/>
      <c r="U18" s="65"/>
      <c r="V18" s="65"/>
      <c r="W18" s="65"/>
      <c r="X18" s="76"/>
    </row>
    <row r="19" ht="15" customHeight="1" spans="1:24">
      <c r="A19" s="39"/>
      <c r="B19" s="40" t="s">
        <v>97</v>
      </c>
      <c r="C19" s="20"/>
      <c r="D19" s="21"/>
      <c r="E19" s="21"/>
      <c r="F19" s="21"/>
      <c r="G19" s="21"/>
      <c r="H19" s="22"/>
      <c r="I19" s="21">
        <v>0.0075</v>
      </c>
      <c r="J19" s="21"/>
      <c r="K19" s="21"/>
      <c r="L19" s="21"/>
      <c r="M19" s="21">
        <v>0.0113</v>
      </c>
      <c r="N19" s="21">
        <v>0.0189</v>
      </c>
      <c r="O19" s="21">
        <v>0.0037</v>
      </c>
      <c r="P19" s="21"/>
      <c r="Q19" s="21">
        <v>0.08</v>
      </c>
      <c r="R19" s="66"/>
      <c r="S19" s="66">
        <v>0.004</v>
      </c>
      <c r="T19" s="66"/>
      <c r="U19" s="66"/>
      <c r="V19" s="66"/>
      <c r="W19" s="66">
        <v>4</v>
      </c>
      <c r="X19" s="76"/>
    </row>
    <row r="20" spans="1:24">
      <c r="A20" s="39"/>
      <c r="B20" s="97" t="s">
        <v>98</v>
      </c>
      <c r="C20" s="20">
        <v>0.0406</v>
      </c>
      <c r="D20" s="21">
        <v>0.005</v>
      </c>
      <c r="E20" s="21"/>
      <c r="F20" s="21"/>
      <c r="G20" s="21"/>
      <c r="H20" s="22"/>
      <c r="I20" s="21"/>
      <c r="J20" s="21"/>
      <c r="K20" s="21"/>
      <c r="L20" s="21">
        <v>0.1828</v>
      </c>
      <c r="M20" s="21"/>
      <c r="N20" s="21"/>
      <c r="O20" s="21"/>
      <c r="P20" s="21"/>
      <c r="Q20" s="21"/>
      <c r="R20" s="66"/>
      <c r="S20" s="66"/>
      <c r="T20" s="66"/>
      <c r="U20" s="66"/>
      <c r="V20" s="66"/>
      <c r="W20" s="66"/>
      <c r="X20" s="76"/>
    </row>
    <row r="21" spans="1:24">
      <c r="A21" s="39"/>
      <c r="B21" s="40" t="s">
        <v>99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66">
        <v>0.0183</v>
      </c>
      <c r="S21" s="66"/>
      <c r="T21" s="66"/>
      <c r="U21" s="66"/>
      <c r="V21" s="66"/>
      <c r="W21" s="66"/>
      <c r="X21" s="76"/>
    </row>
    <row r="22" spans="1:24">
      <c r="A22" s="39"/>
      <c r="B22" s="23" t="s">
        <v>42</v>
      </c>
      <c r="C22" s="20"/>
      <c r="D22" s="21"/>
      <c r="E22" s="21"/>
      <c r="F22" s="21"/>
      <c r="G22" s="21"/>
      <c r="H22" s="22"/>
      <c r="I22" s="21"/>
      <c r="J22" s="21">
        <v>0.0504</v>
      </c>
      <c r="K22" s="21"/>
      <c r="L22" s="21"/>
      <c r="M22" s="21"/>
      <c r="N22" s="21"/>
      <c r="O22" s="21"/>
      <c r="P22" s="21"/>
      <c r="Q22" s="21"/>
      <c r="R22" s="66"/>
      <c r="S22" s="66"/>
      <c r="T22" s="66"/>
      <c r="U22" s="66"/>
      <c r="V22" s="66"/>
      <c r="W22" s="66"/>
      <c r="X22" s="76"/>
    </row>
    <row r="23" ht="13.95" spans="1:24">
      <c r="A23" s="43"/>
      <c r="B23" s="98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67"/>
      <c r="S23" s="67"/>
      <c r="T23" s="67"/>
      <c r="U23" s="67"/>
      <c r="V23" s="67"/>
      <c r="W23" s="67"/>
      <c r="X23" s="76"/>
    </row>
    <row r="24" spans="1:24">
      <c r="A24" s="34" t="s">
        <v>43</v>
      </c>
      <c r="B24" s="14" t="s">
        <v>81</v>
      </c>
      <c r="C24" s="15"/>
      <c r="D24" s="16">
        <v>0.0044</v>
      </c>
      <c r="E24" s="16">
        <v>0.0044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65"/>
      <c r="S24" s="65"/>
      <c r="T24" s="65">
        <v>0.008</v>
      </c>
      <c r="U24" s="65"/>
      <c r="V24" s="65">
        <v>0.0333</v>
      </c>
      <c r="W24" s="65"/>
      <c r="X24" s="76"/>
    </row>
    <row r="25" spans="1:24">
      <c r="A25" s="39"/>
      <c r="B25" s="19" t="s">
        <v>68</v>
      </c>
      <c r="C25" s="20"/>
      <c r="D25" s="21"/>
      <c r="E25" s="21">
        <v>0.00796</v>
      </c>
      <c r="F25" s="21"/>
      <c r="G25" s="21"/>
      <c r="H25" s="22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66"/>
      <c r="S25" s="66"/>
      <c r="T25" s="66"/>
      <c r="U25" s="66"/>
      <c r="V25" s="66"/>
      <c r="W25" s="66"/>
      <c r="X25" s="76"/>
    </row>
    <row r="26" ht="13.95" spans="1:24">
      <c r="A26" s="39"/>
      <c r="B26" s="19"/>
      <c r="C26" s="20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66"/>
      <c r="S26" s="66"/>
      <c r="T26" s="66"/>
      <c r="U26" s="66"/>
      <c r="V26" s="66"/>
      <c r="W26" s="66"/>
      <c r="X26" s="80"/>
    </row>
    <row r="27" ht="13.95" spans="1:24">
      <c r="A27" s="43"/>
      <c r="B27" s="25"/>
      <c r="C27" s="26"/>
      <c r="D27" s="27"/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67"/>
      <c r="S27" s="67"/>
      <c r="T27" s="67"/>
      <c r="U27" s="67">
        <v>1</v>
      </c>
      <c r="V27" s="67"/>
      <c r="W27" s="67"/>
      <c r="X27" s="110"/>
    </row>
    <row r="28" ht="15.6" spans="1:24">
      <c r="A28" s="50" t="s">
        <v>46</v>
      </c>
      <c r="B28" s="51"/>
      <c r="C28" s="15">
        <f t="shared" ref="C28:U28" si="0">SUM(C9:C27)</f>
        <v>0.2</v>
      </c>
      <c r="D28" s="16">
        <f t="shared" si="0"/>
        <v>0.0203</v>
      </c>
      <c r="E28" s="16">
        <f t="shared" si="0"/>
        <v>0.0344</v>
      </c>
      <c r="F28" s="16">
        <f t="shared" si="0"/>
        <v>0.0164</v>
      </c>
      <c r="G28" s="16">
        <f t="shared" si="0"/>
        <v>0.005</v>
      </c>
      <c r="H28" s="16">
        <f t="shared" si="0"/>
        <v>0.0012</v>
      </c>
      <c r="I28" s="16">
        <f t="shared" si="0"/>
        <v>0.037</v>
      </c>
      <c r="J28" s="16">
        <f t="shared" si="0"/>
        <v>0.0504</v>
      </c>
      <c r="K28" s="16">
        <f t="shared" si="0"/>
        <v>0.1173</v>
      </c>
      <c r="L28" s="16">
        <f t="shared" si="0"/>
        <v>0.2572</v>
      </c>
      <c r="M28" s="16">
        <f t="shared" si="0"/>
        <v>0.0214</v>
      </c>
      <c r="N28" s="16">
        <f t="shared" si="0"/>
        <v>0.0293</v>
      </c>
      <c r="O28" s="16">
        <f t="shared" si="0"/>
        <v>0.006022</v>
      </c>
      <c r="P28" s="16">
        <f t="shared" si="0"/>
        <v>0.0773</v>
      </c>
      <c r="Q28" s="16">
        <f t="shared" si="0"/>
        <v>0.08</v>
      </c>
      <c r="R28" s="16">
        <f t="shared" si="0"/>
        <v>0.0183</v>
      </c>
      <c r="S28" s="16">
        <f t="shared" si="0"/>
        <v>0.004</v>
      </c>
      <c r="T28" s="16">
        <f t="shared" si="0"/>
        <v>0.008</v>
      </c>
      <c r="U28" s="16">
        <v>1</v>
      </c>
      <c r="V28" s="104">
        <f>SUM(V9:V27)</f>
        <v>0.0333</v>
      </c>
      <c r="W28" s="105">
        <v>4</v>
      </c>
      <c r="X28" s="14"/>
    </row>
    <row r="29" ht="15.6" hidden="1" spans="1:24">
      <c r="A29" s="52" t="s">
        <v>47</v>
      </c>
      <c r="B29" s="53"/>
      <c r="C29" s="100">
        <f>115*C28</f>
        <v>23</v>
      </c>
      <c r="D29" s="100">
        <f t="shared" ref="D29:Y29" si="1">115*D28</f>
        <v>2.3345</v>
      </c>
      <c r="E29" s="100">
        <f t="shared" si="1"/>
        <v>3.956</v>
      </c>
      <c r="F29" s="100">
        <f t="shared" si="1"/>
        <v>1.886</v>
      </c>
      <c r="G29" s="100">
        <f t="shared" si="1"/>
        <v>0.575</v>
      </c>
      <c r="H29" s="100">
        <f t="shared" si="1"/>
        <v>0.138</v>
      </c>
      <c r="I29" s="100">
        <f t="shared" si="1"/>
        <v>4.255</v>
      </c>
      <c r="J29" s="100">
        <f t="shared" si="1"/>
        <v>5.796</v>
      </c>
      <c r="K29" s="100">
        <f t="shared" si="1"/>
        <v>13.4895</v>
      </c>
      <c r="L29" s="100">
        <f t="shared" si="1"/>
        <v>29.578</v>
      </c>
      <c r="M29" s="100">
        <f t="shared" si="1"/>
        <v>2.461</v>
      </c>
      <c r="N29" s="100">
        <f t="shared" si="1"/>
        <v>3.3695</v>
      </c>
      <c r="O29" s="100">
        <f t="shared" si="1"/>
        <v>0.69253</v>
      </c>
      <c r="P29" s="100">
        <f t="shared" si="1"/>
        <v>8.8895</v>
      </c>
      <c r="Q29" s="100">
        <f t="shared" si="1"/>
        <v>9.2</v>
      </c>
      <c r="R29" s="100">
        <f t="shared" si="1"/>
        <v>2.1045</v>
      </c>
      <c r="S29" s="100">
        <f t="shared" si="1"/>
        <v>0.46</v>
      </c>
      <c r="T29" s="100">
        <f t="shared" si="1"/>
        <v>0.92</v>
      </c>
      <c r="U29" s="100">
        <v>1</v>
      </c>
      <c r="V29" s="100">
        <f>115*V28</f>
        <v>3.8295</v>
      </c>
      <c r="W29" s="100">
        <v>4</v>
      </c>
      <c r="X29" s="19"/>
    </row>
    <row r="30" ht="15.6" spans="1:24">
      <c r="A30" s="52" t="s">
        <v>47</v>
      </c>
      <c r="B30" s="53"/>
      <c r="C30" s="54">
        <f t="shared" ref="C30:T30" si="2">ROUND(C29,2)</f>
        <v>23</v>
      </c>
      <c r="D30" s="55">
        <f t="shared" si="2"/>
        <v>2.33</v>
      </c>
      <c r="E30" s="55">
        <f t="shared" si="2"/>
        <v>3.96</v>
      </c>
      <c r="F30" s="55">
        <f t="shared" si="2"/>
        <v>1.89</v>
      </c>
      <c r="G30" s="55">
        <f t="shared" si="2"/>
        <v>0.58</v>
      </c>
      <c r="H30" s="55">
        <f t="shared" si="2"/>
        <v>0.14</v>
      </c>
      <c r="I30" s="55">
        <f t="shared" si="2"/>
        <v>4.26</v>
      </c>
      <c r="J30" s="55">
        <f t="shared" si="2"/>
        <v>5.8</v>
      </c>
      <c r="K30" s="55">
        <v>30</v>
      </c>
      <c r="L30" s="55">
        <f t="shared" si="2"/>
        <v>29.58</v>
      </c>
      <c r="M30" s="64">
        <f t="shared" si="2"/>
        <v>2.46</v>
      </c>
      <c r="N30" s="64">
        <f t="shared" si="2"/>
        <v>3.37</v>
      </c>
      <c r="O30" s="64">
        <f t="shared" si="2"/>
        <v>0.69</v>
      </c>
      <c r="P30" s="64">
        <f t="shared" si="2"/>
        <v>8.89</v>
      </c>
      <c r="Q30" s="64">
        <f t="shared" si="2"/>
        <v>9.2</v>
      </c>
      <c r="R30" s="64">
        <f t="shared" si="2"/>
        <v>2.1</v>
      </c>
      <c r="S30" s="64">
        <f t="shared" si="2"/>
        <v>0.46</v>
      </c>
      <c r="T30" s="64">
        <f t="shared" si="2"/>
        <v>0.92</v>
      </c>
      <c r="U30" s="64">
        <v>1</v>
      </c>
      <c r="V30" s="64">
        <f>ROUND(V29,2)</f>
        <v>3.83</v>
      </c>
      <c r="W30" s="70">
        <v>4</v>
      </c>
      <c r="X30" s="19"/>
    </row>
    <row r="31" ht="15.6" spans="1:24">
      <c r="A31" s="52" t="s">
        <v>48</v>
      </c>
      <c r="B31" s="53"/>
      <c r="C31" s="54">
        <v>77</v>
      </c>
      <c r="D31" s="56">
        <v>770</v>
      </c>
      <c r="E31" s="56">
        <v>77</v>
      </c>
      <c r="F31" s="55">
        <v>160</v>
      </c>
      <c r="G31" s="55">
        <v>123</v>
      </c>
      <c r="H31" s="56">
        <v>1700</v>
      </c>
      <c r="I31" s="56">
        <v>62.37</v>
      </c>
      <c r="J31" s="56">
        <v>39.5</v>
      </c>
      <c r="K31" s="55">
        <v>43.2</v>
      </c>
      <c r="L31" s="55">
        <v>32</v>
      </c>
      <c r="M31" s="55">
        <v>47</v>
      </c>
      <c r="N31" s="64">
        <v>56</v>
      </c>
      <c r="O31" s="64">
        <v>200</v>
      </c>
      <c r="P31" s="55">
        <v>250</v>
      </c>
      <c r="Q31" s="55">
        <v>140</v>
      </c>
      <c r="R31" s="64">
        <v>230</v>
      </c>
      <c r="S31" s="64">
        <v>300</v>
      </c>
      <c r="T31" s="64">
        <v>600</v>
      </c>
      <c r="U31" s="64">
        <v>11</v>
      </c>
      <c r="V31" s="64">
        <v>115</v>
      </c>
      <c r="W31" s="64">
        <v>7</v>
      </c>
      <c r="X31" s="82"/>
    </row>
    <row r="32" ht="16.35" spans="1:24">
      <c r="A32" s="57" t="s">
        <v>49</v>
      </c>
      <c r="B32" s="58"/>
      <c r="C32" s="101">
        <f t="shared" ref="C32:Y32" si="3">C30*C31</f>
        <v>1771</v>
      </c>
      <c r="D32" s="101">
        <f t="shared" si="3"/>
        <v>1794.1</v>
      </c>
      <c r="E32" s="101">
        <f t="shared" si="3"/>
        <v>304.92</v>
      </c>
      <c r="F32" s="101">
        <f t="shared" si="3"/>
        <v>302.4</v>
      </c>
      <c r="G32" s="101">
        <f t="shared" si="3"/>
        <v>71.34</v>
      </c>
      <c r="H32" s="101">
        <f t="shared" si="3"/>
        <v>238</v>
      </c>
      <c r="I32" s="101">
        <f t="shared" si="3"/>
        <v>265.6962</v>
      </c>
      <c r="J32" s="101">
        <f t="shared" si="3"/>
        <v>229.1</v>
      </c>
      <c r="K32" s="101">
        <f t="shared" si="3"/>
        <v>1296</v>
      </c>
      <c r="L32" s="101">
        <f t="shared" si="3"/>
        <v>946.56</v>
      </c>
      <c r="M32" s="101">
        <f t="shared" si="3"/>
        <v>115.62</v>
      </c>
      <c r="N32" s="101">
        <f t="shared" si="3"/>
        <v>188.72</v>
      </c>
      <c r="O32" s="101">
        <f t="shared" si="3"/>
        <v>138</v>
      </c>
      <c r="P32" s="101">
        <f t="shared" si="3"/>
        <v>2222.5</v>
      </c>
      <c r="Q32" s="101">
        <f t="shared" si="3"/>
        <v>1288</v>
      </c>
      <c r="R32" s="101">
        <f t="shared" si="3"/>
        <v>483</v>
      </c>
      <c r="S32" s="101">
        <f t="shared" si="3"/>
        <v>138</v>
      </c>
      <c r="T32" s="101">
        <f t="shared" si="3"/>
        <v>552</v>
      </c>
      <c r="U32" s="101">
        <f t="shared" si="3"/>
        <v>11</v>
      </c>
      <c r="V32" s="101">
        <f t="shared" si="3"/>
        <v>440.45</v>
      </c>
      <c r="W32" s="101">
        <f t="shared" si="3"/>
        <v>28</v>
      </c>
      <c r="X32" s="83">
        <f>SUM(C32:W32)</f>
        <v>12824.4062</v>
      </c>
    </row>
    <row r="33" ht="15.6" spans="1:24">
      <c r="A33" s="60"/>
      <c r="B33" s="60"/>
      <c r="C33" s="102"/>
      <c r="D33" s="102"/>
      <c r="E33" s="102"/>
      <c r="F33" s="102"/>
      <c r="G33" s="102"/>
      <c r="H33" s="103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61">
        <f>X32/X2</f>
        <v>111.516575652174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6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36.2222222222222" customWidth="1"/>
    <col min="3" max="3" width="7.11111111111111" customWidth="1"/>
    <col min="4" max="4" width="7.55555555555556" customWidth="1"/>
    <col min="5" max="5" width="6.55555555555556" customWidth="1"/>
    <col min="6" max="6" width="6.33333333333333" customWidth="1"/>
    <col min="7" max="7" width="7.11111111111111" customWidth="1"/>
    <col min="8" max="8" width="7.33333333333333" customWidth="1"/>
    <col min="9" max="9" width="6.22222222222222" customWidth="1"/>
    <col min="10" max="10" width="6" customWidth="1"/>
    <col min="11" max="13" width="6.11111111111111" customWidth="1"/>
    <col min="14" max="14" width="6.44444444444444" customWidth="1"/>
    <col min="15" max="15" width="6.55555555555556" customWidth="1"/>
    <col min="16" max="16" width="7" customWidth="1"/>
    <col min="17" max="18" width="6.22222222222222" customWidth="1"/>
    <col min="19" max="19" width="7.33333333333333" customWidth="1"/>
    <col min="20" max="20" width="6.22222222222222" customWidth="1"/>
    <col min="21" max="21" width="6.33333333333333" customWidth="1"/>
    <col min="22" max="22" width="5.55555555555556" customWidth="1"/>
    <col min="23" max="23" width="6.33333333333333" customWidth="1"/>
    <col min="24" max="24" width="6.44444444444444" customWidth="1"/>
    <col min="25" max="25" width="6.33333333333333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3" t="s">
        <v>136</v>
      </c>
      <c r="C2" s="4" t="s">
        <v>2</v>
      </c>
      <c r="D2" s="4" t="s">
        <v>3</v>
      </c>
      <c r="E2" s="4" t="s">
        <v>4</v>
      </c>
      <c r="F2" s="4" t="s">
        <v>22</v>
      </c>
      <c r="G2" s="4" t="s">
        <v>7</v>
      </c>
      <c r="H2" s="4" t="s">
        <v>137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54</v>
      </c>
      <c r="R2" s="4" t="s">
        <v>138</v>
      </c>
      <c r="S2" s="4" t="s">
        <v>8</v>
      </c>
      <c r="T2" s="4" t="s">
        <v>19</v>
      </c>
      <c r="U2" s="4" t="s">
        <v>23</v>
      </c>
      <c r="V2" s="4" t="s">
        <v>24</v>
      </c>
      <c r="W2" s="4" t="s">
        <v>25</v>
      </c>
      <c r="X2" s="4" t="s">
        <v>29</v>
      </c>
      <c r="Y2" s="4" t="s">
        <v>60</v>
      </c>
      <c r="Z2" s="71">
        <v>116</v>
      </c>
    </row>
    <row r="3" spans="1:26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2"/>
    </row>
    <row r="4" spans="1:26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2"/>
    </row>
    <row r="5" ht="12" customHeight="1" spans="1:26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2"/>
    </row>
    <row r="6" spans="1:26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2"/>
    </row>
    <row r="7" ht="28" customHeight="1" spans="1:26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73"/>
    </row>
    <row r="8" ht="16" customHeight="1" spans="1:26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74" t="s">
        <v>30</v>
      </c>
    </row>
    <row r="9" spans="1:26">
      <c r="A9" s="13" t="s">
        <v>31</v>
      </c>
      <c r="B9" s="14" t="s">
        <v>95</v>
      </c>
      <c r="C9" s="15">
        <v>0.15264</v>
      </c>
      <c r="D9" s="16"/>
      <c r="E9" s="16">
        <v>0.006</v>
      </c>
      <c r="F9" s="16">
        <v>0.025</v>
      </c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5"/>
      <c r="W9" s="65"/>
      <c r="X9" s="65"/>
      <c r="Y9" s="65"/>
      <c r="Z9" s="75" t="s">
        <v>77</v>
      </c>
    </row>
    <row r="10" spans="1:26">
      <c r="A10" s="18"/>
      <c r="B10" s="19" t="s">
        <v>34</v>
      </c>
      <c r="C10" s="20"/>
      <c r="D10" s="21"/>
      <c r="E10" s="21">
        <v>0.0074</v>
      </c>
      <c r="F10" s="21"/>
      <c r="G10" s="22">
        <v>0.00063</v>
      </c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/>
      <c r="W10" s="66"/>
      <c r="X10" s="66"/>
      <c r="Y10" s="66"/>
      <c r="Z10" s="76"/>
    </row>
    <row r="11" spans="1:26">
      <c r="A11" s="18"/>
      <c r="B11" s="23" t="s">
        <v>64</v>
      </c>
      <c r="C11" s="20"/>
      <c r="D11" s="21">
        <v>0.0103</v>
      </c>
      <c r="E11" s="21"/>
      <c r="F11" s="21"/>
      <c r="G11" s="22"/>
      <c r="H11" s="22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2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6"/>
      <c r="W12" s="66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7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7"/>
      <c r="W13" s="67"/>
      <c r="X13" s="67"/>
      <c r="Y13" s="67"/>
      <c r="Z13" s="76"/>
    </row>
    <row r="14" spans="1:26">
      <c r="A14" s="13" t="s">
        <v>36</v>
      </c>
      <c r="B14" s="14" t="s">
        <v>8</v>
      </c>
      <c r="C14" s="29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0.1243</v>
      </c>
      <c r="T14" s="16"/>
      <c r="U14" s="16"/>
      <c r="V14" s="65"/>
      <c r="W14" s="65"/>
      <c r="X14" s="65"/>
      <c r="Y14" s="77"/>
      <c r="Z14" s="76"/>
    </row>
    <row r="15" spans="1:26">
      <c r="A15" s="18"/>
      <c r="B15" s="19"/>
      <c r="C15" s="30"/>
      <c r="D15" s="21"/>
      <c r="E15" s="21"/>
      <c r="F15" s="21"/>
      <c r="G15" s="22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66"/>
      <c r="W15" s="66"/>
      <c r="X15" s="66"/>
      <c r="Y15" s="78"/>
      <c r="Z15" s="76"/>
    </row>
    <row r="16" spans="1:26">
      <c r="A16" s="18"/>
      <c r="B16" s="19"/>
      <c r="C16" s="30"/>
      <c r="D16" s="21"/>
      <c r="E16" s="21"/>
      <c r="F16" s="21"/>
      <c r="G16" s="22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6"/>
      <c r="W16" s="66"/>
      <c r="X16" s="66"/>
      <c r="Y16" s="78"/>
      <c r="Z16" s="76"/>
    </row>
    <row r="17" ht="13.95" spans="1:26">
      <c r="A17" s="31"/>
      <c r="B17" s="32"/>
      <c r="C17" s="33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67"/>
      <c r="W17" s="67"/>
      <c r="X17" s="67"/>
      <c r="Y17" s="79"/>
      <c r="Z17" s="76"/>
    </row>
    <row r="18" ht="16" customHeight="1" spans="1:26">
      <c r="A18" s="34" t="s">
        <v>37</v>
      </c>
      <c r="B18" s="35" t="s">
        <v>139</v>
      </c>
      <c r="C18" s="36"/>
      <c r="D18" s="37"/>
      <c r="E18" s="37"/>
      <c r="F18" s="37"/>
      <c r="G18" s="38"/>
      <c r="H18" s="37"/>
      <c r="I18" s="37"/>
      <c r="J18" s="37"/>
      <c r="K18" s="37"/>
      <c r="L18" s="37">
        <v>0.0776</v>
      </c>
      <c r="M18" s="37">
        <v>0.0103</v>
      </c>
      <c r="N18" s="37">
        <v>0.0102</v>
      </c>
      <c r="O18" s="37">
        <v>0.0023</v>
      </c>
      <c r="P18" s="37">
        <v>0.0763</v>
      </c>
      <c r="Q18" s="37"/>
      <c r="R18" s="37">
        <v>0.0524</v>
      </c>
      <c r="S18" s="37"/>
      <c r="T18" s="37">
        <v>0.0064</v>
      </c>
      <c r="U18" s="37"/>
      <c r="V18" s="68"/>
      <c r="W18" s="68"/>
      <c r="X18" s="68"/>
      <c r="Y18" s="68"/>
      <c r="Z18" s="76"/>
    </row>
    <row r="19" ht="15" customHeight="1" spans="1:26">
      <c r="A19" s="39"/>
      <c r="B19" s="40" t="s">
        <v>39</v>
      </c>
      <c r="C19" s="20"/>
      <c r="D19" s="21"/>
      <c r="E19" s="21"/>
      <c r="F19" s="21"/>
      <c r="G19" s="22"/>
      <c r="H19" s="16">
        <v>0.06033</v>
      </c>
      <c r="I19" s="21">
        <v>0.0083</v>
      </c>
      <c r="J19" s="21"/>
      <c r="K19" s="21"/>
      <c r="L19" s="21"/>
      <c r="M19" s="21">
        <v>0.0153</v>
      </c>
      <c r="N19" s="21">
        <v>0.0163</v>
      </c>
      <c r="O19" s="21">
        <v>0.00393</v>
      </c>
      <c r="P19" s="21"/>
      <c r="Q19" s="21"/>
      <c r="R19" s="21"/>
      <c r="S19" s="21"/>
      <c r="T19" s="21">
        <v>0.00322</v>
      </c>
      <c r="U19" s="21"/>
      <c r="V19" s="66"/>
      <c r="W19" s="66"/>
      <c r="X19" s="66">
        <v>4</v>
      </c>
      <c r="Y19" s="66"/>
      <c r="Z19" s="76"/>
    </row>
    <row r="20" spans="1:26">
      <c r="A20" s="39"/>
      <c r="B20" s="40" t="s">
        <v>91</v>
      </c>
      <c r="C20" s="20"/>
      <c r="D20" s="21">
        <v>0.007344</v>
      </c>
      <c r="E20" s="21"/>
      <c r="F20" s="21"/>
      <c r="G20" s="22"/>
      <c r="H20" s="37"/>
      <c r="I20" s="21"/>
      <c r="J20" s="21"/>
      <c r="K20" s="21"/>
      <c r="L20" s="21"/>
      <c r="M20" s="21"/>
      <c r="N20" s="21"/>
      <c r="O20" s="21"/>
      <c r="P20" s="21"/>
      <c r="Q20" s="21">
        <v>0.044</v>
      </c>
      <c r="R20" s="21"/>
      <c r="S20" s="21"/>
      <c r="T20" s="21"/>
      <c r="U20" s="21"/>
      <c r="V20" s="66"/>
      <c r="W20" s="66"/>
      <c r="X20" s="66"/>
      <c r="Y20" s="66"/>
      <c r="Z20" s="76"/>
    </row>
    <row r="21" spans="1:26">
      <c r="A21" s="39"/>
      <c r="B21" s="41" t="s">
        <v>41</v>
      </c>
      <c r="C21" s="20"/>
      <c r="D21" s="21"/>
      <c r="E21" s="21">
        <v>0.008444</v>
      </c>
      <c r="F21" s="21"/>
      <c r="G21" s="22"/>
      <c r="H21" s="22"/>
      <c r="I21" s="21"/>
      <c r="J21" s="21"/>
      <c r="K21" s="21">
        <v>0.0181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66"/>
      <c r="W21" s="66"/>
      <c r="X21" s="66"/>
      <c r="Y21" s="66"/>
      <c r="Z21" s="76"/>
    </row>
    <row r="22" spans="1:26">
      <c r="A22" s="39"/>
      <c r="B22" s="42" t="s">
        <v>42</v>
      </c>
      <c r="C22" s="20"/>
      <c r="D22" s="21"/>
      <c r="E22" s="21"/>
      <c r="F22" s="21"/>
      <c r="G22" s="22"/>
      <c r="H22" s="22"/>
      <c r="I22" s="21"/>
      <c r="J22" s="21">
        <v>0.04844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66"/>
      <c r="W22" s="66"/>
      <c r="X22" s="66"/>
      <c r="Y22" s="66"/>
      <c r="Z22" s="76"/>
    </row>
    <row r="23" ht="13.95" spans="1:26">
      <c r="A23" s="43"/>
      <c r="B23" s="44"/>
      <c r="C23" s="26"/>
      <c r="D23" s="27"/>
      <c r="E23" s="27"/>
      <c r="F23" s="27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67"/>
      <c r="W23" s="67"/>
      <c r="X23" s="67"/>
      <c r="Y23" s="67"/>
      <c r="Z23" s="76"/>
    </row>
    <row r="24" spans="1:26">
      <c r="A24" s="34" t="s">
        <v>43</v>
      </c>
      <c r="B24" s="45" t="s">
        <v>67</v>
      </c>
      <c r="C24" s="15">
        <v>0.0284</v>
      </c>
      <c r="D24" s="16"/>
      <c r="E24" s="16">
        <v>0.0054</v>
      </c>
      <c r="F24" s="16"/>
      <c r="G24" s="17"/>
      <c r="H24" s="17"/>
      <c r="I24" s="16"/>
      <c r="J24" s="16"/>
      <c r="K24" s="16"/>
      <c r="L24" s="16"/>
      <c r="M24" s="16"/>
      <c r="N24" s="16"/>
      <c r="O24" s="16">
        <v>0.01144</v>
      </c>
      <c r="P24" s="16"/>
      <c r="Q24" s="16"/>
      <c r="R24" s="16"/>
      <c r="S24" s="16"/>
      <c r="T24" s="16"/>
      <c r="U24" s="16">
        <v>0.0444</v>
      </c>
      <c r="V24" s="65">
        <v>1</v>
      </c>
      <c r="W24" s="65"/>
      <c r="X24" s="65">
        <v>12</v>
      </c>
      <c r="Y24" s="65">
        <v>0.0259</v>
      </c>
      <c r="Z24" s="76"/>
    </row>
    <row r="25" spans="1:26">
      <c r="A25" s="39"/>
      <c r="B25" s="41" t="s">
        <v>34</v>
      </c>
      <c r="C25" s="20"/>
      <c r="D25" s="21"/>
      <c r="E25" s="21">
        <v>0.00744</v>
      </c>
      <c r="F25" s="21"/>
      <c r="G25" s="22">
        <v>0.0006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6"/>
      <c r="W25" s="66"/>
      <c r="X25" s="66"/>
      <c r="Y25" s="66"/>
      <c r="Z25" s="76"/>
    </row>
    <row r="26" spans="1:26">
      <c r="A26" s="39"/>
      <c r="B26" s="46"/>
      <c r="C26" s="47"/>
      <c r="D26" s="48"/>
      <c r="E26" s="48"/>
      <c r="F26" s="48"/>
      <c r="G26" s="49"/>
      <c r="H26" s="49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9"/>
      <c r="W26" s="69"/>
      <c r="X26" s="69"/>
      <c r="Y26" s="69"/>
      <c r="Z26" s="76"/>
    </row>
    <row r="27" spans="1:26">
      <c r="A27" s="39"/>
      <c r="B27" s="46"/>
      <c r="C27" s="47"/>
      <c r="D27" s="48"/>
      <c r="E27" s="48"/>
      <c r="F27" s="48"/>
      <c r="G27" s="49"/>
      <c r="H27" s="49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9"/>
      <c r="W27" s="69"/>
      <c r="X27" s="69"/>
      <c r="Y27" s="69"/>
      <c r="Z27" s="76"/>
    </row>
    <row r="28" ht="13.95" spans="1:26">
      <c r="A28" s="43"/>
      <c r="B28" s="25"/>
      <c r="C28" s="26"/>
      <c r="D28" s="27"/>
      <c r="E28" s="27"/>
      <c r="F28" s="27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67"/>
      <c r="W28" s="67">
        <v>0.38</v>
      </c>
      <c r="X28" s="67"/>
      <c r="Y28" s="67"/>
      <c r="Z28" s="80"/>
    </row>
    <row r="29" ht="15.6" spans="1:26">
      <c r="A29" s="50" t="s">
        <v>46</v>
      </c>
      <c r="B29" s="51"/>
      <c r="C29" s="15">
        <f t="shared" ref="C29:U29" si="0">SUM(C9:C28)</f>
        <v>0.18104</v>
      </c>
      <c r="D29" s="16">
        <f t="shared" si="0"/>
        <v>0.017644</v>
      </c>
      <c r="E29" s="16">
        <f t="shared" si="0"/>
        <v>0.034684</v>
      </c>
      <c r="F29" s="16">
        <f t="shared" si="0"/>
        <v>0.025</v>
      </c>
      <c r="G29" s="17">
        <f t="shared" si="0"/>
        <v>0.00123</v>
      </c>
      <c r="H29" s="17">
        <f t="shared" si="0"/>
        <v>0.06033</v>
      </c>
      <c r="I29" s="16">
        <f t="shared" si="0"/>
        <v>0.0387</v>
      </c>
      <c r="J29" s="16">
        <f t="shared" si="0"/>
        <v>0.04844</v>
      </c>
      <c r="K29" s="16">
        <f t="shared" si="0"/>
        <v>0.0181</v>
      </c>
      <c r="L29" s="16">
        <f t="shared" si="0"/>
        <v>0.0776</v>
      </c>
      <c r="M29" s="16">
        <f t="shared" si="0"/>
        <v>0.0256</v>
      </c>
      <c r="N29" s="16">
        <f t="shared" si="0"/>
        <v>0.0265</v>
      </c>
      <c r="O29" s="16">
        <f t="shared" si="0"/>
        <v>0.01767</v>
      </c>
      <c r="P29" s="16">
        <f t="shared" si="0"/>
        <v>0.0763</v>
      </c>
      <c r="Q29" s="16">
        <f t="shared" si="0"/>
        <v>0.044</v>
      </c>
      <c r="R29" s="16">
        <f t="shared" si="0"/>
        <v>0.0524</v>
      </c>
      <c r="S29" s="16">
        <f t="shared" si="0"/>
        <v>0.1243</v>
      </c>
      <c r="T29" s="16">
        <f t="shared" si="0"/>
        <v>0.00962</v>
      </c>
      <c r="U29" s="16">
        <f t="shared" si="0"/>
        <v>0.0444</v>
      </c>
      <c r="V29" s="16">
        <v>1</v>
      </c>
      <c r="W29" s="16">
        <v>0.38</v>
      </c>
      <c r="X29" s="16">
        <v>16</v>
      </c>
      <c r="Y29" s="16">
        <f>SUM(Y9:Y28)</f>
        <v>0.0259</v>
      </c>
      <c r="Z29" s="14"/>
    </row>
    <row r="30" ht="15.6" hidden="1" spans="1:26">
      <c r="A30" s="52" t="s">
        <v>47</v>
      </c>
      <c r="B30" s="53"/>
      <c r="C30" s="20">
        <f>116*C29</f>
        <v>21.00064</v>
      </c>
      <c r="D30" s="20">
        <f t="shared" ref="D30:X30" si="1">116*D29</f>
        <v>2.046704</v>
      </c>
      <c r="E30" s="20">
        <f t="shared" si="1"/>
        <v>4.023344</v>
      </c>
      <c r="F30" s="20">
        <f t="shared" si="1"/>
        <v>2.9</v>
      </c>
      <c r="G30" s="20">
        <f t="shared" si="1"/>
        <v>0.14268</v>
      </c>
      <c r="H30" s="20">
        <f t="shared" si="1"/>
        <v>6.99828</v>
      </c>
      <c r="I30" s="20">
        <f t="shared" si="1"/>
        <v>4.4892</v>
      </c>
      <c r="J30" s="20">
        <f t="shared" si="1"/>
        <v>5.61904</v>
      </c>
      <c r="K30" s="20">
        <f t="shared" si="1"/>
        <v>2.0996</v>
      </c>
      <c r="L30" s="20">
        <f t="shared" si="1"/>
        <v>9.0016</v>
      </c>
      <c r="M30" s="20">
        <f t="shared" si="1"/>
        <v>2.9696</v>
      </c>
      <c r="N30" s="20">
        <f t="shared" si="1"/>
        <v>3.074</v>
      </c>
      <c r="O30" s="20">
        <f t="shared" si="1"/>
        <v>2.04972</v>
      </c>
      <c r="P30" s="20">
        <f t="shared" si="1"/>
        <v>8.8508</v>
      </c>
      <c r="Q30" s="20">
        <f t="shared" si="1"/>
        <v>5.104</v>
      </c>
      <c r="R30" s="20">
        <f t="shared" si="1"/>
        <v>6.0784</v>
      </c>
      <c r="S30" s="20">
        <f t="shared" si="1"/>
        <v>14.4188</v>
      </c>
      <c r="T30" s="20">
        <f t="shared" si="1"/>
        <v>1.11592</v>
      </c>
      <c r="U30" s="20">
        <f t="shared" si="1"/>
        <v>5.1504</v>
      </c>
      <c r="V30" s="20">
        <v>1</v>
      </c>
      <c r="W30" s="20">
        <f>116*W29</f>
        <v>44.08</v>
      </c>
      <c r="X30" s="20">
        <v>16</v>
      </c>
      <c r="Y30" s="20">
        <f>116*Y29</f>
        <v>3.0044</v>
      </c>
      <c r="Z30" s="81"/>
    </row>
    <row r="31" ht="15.6" spans="1:26">
      <c r="A31" s="52" t="s">
        <v>47</v>
      </c>
      <c r="B31" s="53"/>
      <c r="C31" s="54">
        <f t="shared" ref="C31:U31" si="2">ROUND(C30,2)</f>
        <v>21</v>
      </c>
      <c r="D31" s="55">
        <f t="shared" si="2"/>
        <v>2.05</v>
      </c>
      <c r="E31" s="55">
        <f t="shared" si="2"/>
        <v>4.02</v>
      </c>
      <c r="F31" s="55">
        <f t="shared" si="2"/>
        <v>2.9</v>
      </c>
      <c r="G31" s="55">
        <f t="shared" si="2"/>
        <v>0.14</v>
      </c>
      <c r="H31" s="55">
        <f t="shared" si="2"/>
        <v>7</v>
      </c>
      <c r="I31" s="55">
        <f t="shared" si="2"/>
        <v>4.49</v>
      </c>
      <c r="J31" s="55">
        <f t="shared" si="2"/>
        <v>5.62</v>
      </c>
      <c r="K31" s="55">
        <f t="shared" si="2"/>
        <v>2.1</v>
      </c>
      <c r="L31" s="55">
        <f t="shared" si="2"/>
        <v>9</v>
      </c>
      <c r="M31" s="64">
        <f t="shared" si="2"/>
        <v>2.97</v>
      </c>
      <c r="N31" s="64">
        <f t="shared" si="2"/>
        <v>3.07</v>
      </c>
      <c r="O31" s="64">
        <f t="shared" si="2"/>
        <v>2.05</v>
      </c>
      <c r="P31" s="64">
        <f t="shared" si="2"/>
        <v>8.85</v>
      </c>
      <c r="Q31" s="64">
        <f t="shared" si="2"/>
        <v>5.1</v>
      </c>
      <c r="R31" s="64">
        <f t="shared" si="2"/>
        <v>6.08</v>
      </c>
      <c r="S31" s="64">
        <f t="shared" si="2"/>
        <v>14.42</v>
      </c>
      <c r="T31" s="64">
        <f t="shared" si="2"/>
        <v>1.12</v>
      </c>
      <c r="U31" s="64">
        <f t="shared" si="2"/>
        <v>5.15</v>
      </c>
      <c r="V31" s="64">
        <v>1</v>
      </c>
      <c r="W31" s="64">
        <v>0.38</v>
      </c>
      <c r="X31" s="64">
        <v>16</v>
      </c>
      <c r="Y31" s="64">
        <f>ROUND(Y30,2)</f>
        <v>3</v>
      </c>
      <c r="Z31" s="81"/>
    </row>
    <row r="32" ht="15.6" spans="1:26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55</v>
      </c>
      <c r="G32" s="56">
        <v>1700</v>
      </c>
      <c r="H32" s="55">
        <v>300</v>
      </c>
      <c r="I32" s="56">
        <v>62.37</v>
      </c>
      <c r="J32" s="56">
        <v>39.5</v>
      </c>
      <c r="K32" s="55">
        <v>230</v>
      </c>
      <c r="L32" s="55">
        <v>32</v>
      </c>
      <c r="M32" s="55">
        <v>47</v>
      </c>
      <c r="N32" s="64">
        <v>56</v>
      </c>
      <c r="O32" s="64">
        <v>200</v>
      </c>
      <c r="P32" s="55">
        <v>250</v>
      </c>
      <c r="Q32" s="64">
        <v>123</v>
      </c>
      <c r="R32" s="64">
        <v>160.2</v>
      </c>
      <c r="S32" s="64">
        <v>80.1</v>
      </c>
      <c r="T32" s="64">
        <v>300</v>
      </c>
      <c r="U32" s="64">
        <v>85</v>
      </c>
      <c r="V32" s="70">
        <v>18</v>
      </c>
      <c r="W32" s="70">
        <v>620</v>
      </c>
      <c r="X32" s="64">
        <v>7</v>
      </c>
      <c r="Y32" s="70">
        <v>100</v>
      </c>
      <c r="Z32" s="82"/>
    </row>
    <row r="33" ht="16.35" spans="1:26">
      <c r="A33" s="57" t="s">
        <v>49</v>
      </c>
      <c r="B33" s="58"/>
      <c r="C33" s="59">
        <f t="shared" ref="C33:Y33" si="3">C31*C32</f>
        <v>1617</v>
      </c>
      <c r="D33" s="59">
        <f t="shared" si="3"/>
        <v>1578.5</v>
      </c>
      <c r="E33" s="59">
        <f t="shared" si="3"/>
        <v>309.54</v>
      </c>
      <c r="F33" s="59">
        <f t="shared" si="3"/>
        <v>159.5</v>
      </c>
      <c r="G33" s="59">
        <f t="shared" si="3"/>
        <v>238</v>
      </c>
      <c r="H33" s="59">
        <f t="shared" si="3"/>
        <v>2100</v>
      </c>
      <c r="I33" s="59">
        <f t="shared" si="3"/>
        <v>280.0413</v>
      </c>
      <c r="J33" s="59">
        <f t="shared" si="3"/>
        <v>221.99</v>
      </c>
      <c r="K33" s="59">
        <f t="shared" si="3"/>
        <v>483</v>
      </c>
      <c r="L33" s="59">
        <f t="shared" si="3"/>
        <v>288</v>
      </c>
      <c r="M33" s="59">
        <f t="shared" si="3"/>
        <v>139.59</v>
      </c>
      <c r="N33" s="59">
        <f t="shared" si="3"/>
        <v>171.92</v>
      </c>
      <c r="O33" s="59">
        <f t="shared" si="3"/>
        <v>410</v>
      </c>
      <c r="P33" s="59">
        <f t="shared" si="3"/>
        <v>2212.5</v>
      </c>
      <c r="Q33" s="59">
        <f t="shared" si="3"/>
        <v>627.3</v>
      </c>
      <c r="R33" s="59">
        <f t="shared" si="3"/>
        <v>974.016</v>
      </c>
      <c r="S33" s="59">
        <f t="shared" si="3"/>
        <v>1155.042</v>
      </c>
      <c r="T33" s="59">
        <f t="shared" si="3"/>
        <v>336</v>
      </c>
      <c r="U33" s="59">
        <f t="shared" si="3"/>
        <v>437.75</v>
      </c>
      <c r="V33" s="59">
        <f t="shared" si="3"/>
        <v>18</v>
      </c>
      <c r="W33" s="59">
        <f t="shared" si="3"/>
        <v>235.6</v>
      </c>
      <c r="X33" s="59">
        <f t="shared" si="3"/>
        <v>112</v>
      </c>
      <c r="Y33" s="59">
        <f t="shared" si="3"/>
        <v>300</v>
      </c>
      <c r="Z33" s="83">
        <f>SUM(C33:Y33)</f>
        <v>14405.2893</v>
      </c>
    </row>
    <row r="34" ht="15.6" spans="1:26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>
        <f>Z33/Z2</f>
        <v>124.183528448276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X36"/>
  <sheetViews>
    <sheetView workbookViewId="0">
      <pane ySplit="7" topLeftCell="A11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22222222222222" customWidth="1"/>
    <col min="4" max="4" width="7.33333333333333" customWidth="1"/>
    <col min="5" max="5" width="7.11111111111111" customWidth="1"/>
    <col min="6" max="6" width="6.55555555555556" customWidth="1"/>
    <col min="7" max="7" width="6.44444444444444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7" width="7" customWidth="1"/>
    <col min="18" max="18" width="6.44444444444444" customWidth="1"/>
    <col min="19" max="19" width="6.33333333333333" customWidth="1"/>
    <col min="20" max="20" width="6.77777777777778" customWidth="1"/>
    <col min="21" max="21" width="7.11111111111111" customWidth="1"/>
    <col min="22" max="22" width="5.77777777777778" customWidth="1"/>
    <col min="23" max="23" width="7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140</v>
      </c>
      <c r="C2" s="4" t="s">
        <v>2</v>
      </c>
      <c r="D2" s="4" t="s">
        <v>3</v>
      </c>
      <c r="E2" s="4" t="s">
        <v>117</v>
      </c>
      <c r="F2" s="4" t="s">
        <v>4</v>
      </c>
      <c r="G2" s="4" t="s">
        <v>141</v>
      </c>
      <c r="H2" s="4" t="s">
        <v>7</v>
      </c>
      <c r="I2" s="4" t="s">
        <v>103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6</v>
      </c>
      <c r="S2" s="4" t="s">
        <v>142</v>
      </c>
      <c r="T2" s="4" t="s">
        <v>8</v>
      </c>
      <c r="U2" s="4" t="s">
        <v>29</v>
      </c>
      <c r="V2" s="4" t="s">
        <v>27</v>
      </c>
      <c r="W2" s="4" t="s">
        <v>119</v>
      </c>
      <c r="X2" s="71">
        <v>113</v>
      </c>
    </row>
    <row r="3" spans="1:24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2"/>
    </row>
    <row r="4" spans="1:24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2"/>
    </row>
    <row r="5" ht="12" customHeight="1" spans="1:24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2"/>
    </row>
    <row r="6" spans="1:24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2"/>
    </row>
    <row r="7" ht="28" customHeight="1" spans="1:2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3"/>
    </row>
    <row r="8" ht="16" customHeight="1" spans="1:24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74" t="s">
        <v>30</v>
      </c>
    </row>
    <row r="9" spans="1:24">
      <c r="A9" s="13" t="s">
        <v>31</v>
      </c>
      <c r="B9" s="14" t="s">
        <v>120</v>
      </c>
      <c r="C9" s="15">
        <v>0.1514</v>
      </c>
      <c r="D9" s="16"/>
      <c r="E9" s="16">
        <v>0.0164</v>
      </c>
      <c r="F9" s="16">
        <v>0.0053</v>
      </c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65"/>
      <c r="U9" s="65"/>
      <c r="V9" s="65"/>
      <c r="W9" s="65"/>
      <c r="X9" s="75" t="s">
        <v>134</v>
      </c>
    </row>
    <row r="10" spans="1:24">
      <c r="A10" s="18"/>
      <c r="B10" s="19" t="s">
        <v>64</v>
      </c>
      <c r="C10" s="20"/>
      <c r="D10" s="21">
        <v>0.0104</v>
      </c>
      <c r="E10" s="21"/>
      <c r="F10" s="21"/>
      <c r="G10" s="21"/>
      <c r="H10" s="22"/>
      <c r="I10" s="22"/>
      <c r="J10" s="21">
        <v>0.0314</v>
      </c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76"/>
    </row>
    <row r="11" spans="1:24">
      <c r="A11" s="18"/>
      <c r="B11" s="19" t="s">
        <v>34</v>
      </c>
      <c r="C11" s="20"/>
      <c r="D11" s="21"/>
      <c r="E11" s="21"/>
      <c r="F11" s="21">
        <v>0.00733</v>
      </c>
      <c r="G11" s="21"/>
      <c r="H11" s="22">
        <v>0.00062</v>
      </c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76"/>
    </row>
    <row r="12" ht="13.95" spans="1:24">
      <c r="A12" s="24"/>
      <c r="B12" s="25"/>
      <c r="C12" s="26"/>
      <c r="D12" s="27"/>
      <c r="E12" s="27"/>
      <c r="F12" s="27"/>
      <c r="G12" s="27"/>
      <c r="H12" s="28"/>
      <c r="I12" s="28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67"/>
      <c r="U12" s="67"/>
      <c r="V12" s="67"/>
      <c r="W12" s="67"/>
      <c r="X12" s="76"/>
    </row>
    <row r="13" spans="1:24">
      <c r="A13" s="13" t="s">
        <v>36</v>
      </c>
      <c r="B13" s="14" t="s">
        <v>103</v>
      </c>
      <c r="C13" s="15"/>
      <c r="D13" s="16"/>
      <c r="E13" s="16"/>
      <c r="F13" s="16"/>
      <c r="G13" s="16"/>
      <c r="H13" s="17"/>
      <c r="I13" s="16">
        <v>0.1327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5"/>
      <c r="U13" s="65"/>
      <c r="V13" s="65"/>
      <c r="W13" s="65"/>
      <c r="X13" s="76"/>
    </row>
    <row r="14" spans="1:24">
      <c r="A14" s="18"/>
      <c r="B14" s="19"/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66"/>
      <c r="U14" s="66"/>
      <c r="V14" s="66"/>
      <c r="W14" s="66"/>
      <c r="X14" s="76"/>
    </row>
    <row r="15" spans="1:24">
      <c r="A15" s="18"/>
      <c r="B15" s="19"/>
      <c r="C15" s="20"/>
      <c r="D15" s="21"/>
      <c r="E15" s="21"/>
      <c r="F15" s="21"/>
      <c r="G15" s="21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76"/>
    </row>
    <row r="16" ht="13.95" spans="1:24">
      <c r="A16" s="31"/>
      <c r="B16" s="32"/>
      <c r="C16" s="94"/>
      <c r="D16" s="63"/>
      <c r="E16" s="63"/>
      <c r="F16" s="63"/>
      <c r="G16" s="63"/>
      <c r="H16" s="95"/>
      <c r="I16" s="95"/>
      <c r="J16" s="95"/>
      <c r="K16" s="63"/>
      <c r="L16" s="63"/>
      <c r="M16" s="63"/>
      <c r="N16" s="63"/>
      <c r="O16" s="63"/>
      <c r="P16" s="63"/>
      <c r="Q16" s="63"/>
      <c r="R16" s="63"/>
      <c r="S16" s="63"/>
      <c r="T16" s="69"/>
      <c r="U16" s="69"/>
      <c r="V16" s="69"/>
      <c r="W16" s="69"/>
      <c r="X16" s="76"/>
    </row>
    <row r="17" ht="16" customHeight="1" spans="1:24">
      <c r="A17" s="34" t="s">
        <v>37</v>
      </c>
      <c r="B17" s="35" t="s">
        <v>143</v>
      </c>
      <c r="C17" s="15"/>
      <c r="D17" s="16"/>
      <c r="E17" s="16"/>
      <c r="F17" s="16"/>
      <c r="G17" s="16">
        <v>0.0205</v>
      </c>
      <c r="H17" s="17"/>
      <c r="I17" s="17"/>
      <c r="J17" s="17"/>
      <c r="K17" s="16"/>
      <c r="L17" s="16"/>
      <c r="M17" s="16">
        <v>0.075</v>
      </c>
      <c r="N17" s="16">
        <v>0.0103</v>
      </c>
      <c r="O17" s="16">
        <v>0.01</v>
      </c>
      <c r="P17" s="16">
        <v>0.00204</v>
      </c>
      <c r="Q17" s="16">
        <v>0.0754</v>
      </c>
      <c r="R17" s="16"/>
      <c r="S17" s="16"/>
      <c r="T17" s="65"/>
      <c r="U17" s="65"/>
      <c r="V17" s="65"/>
      <c r="W17" s="65"/>
      <c r="X17" s="76"/>
    </row>
    <row r="18" spans="1:24">
      <c r="A18" s="39"/>
      <c r="B18" s="151" t="s">
        <v>144</v>
      </c>
      <c r="C18" s="20"/>
      <c r="D18" s="21"/>
      <c r="E18" s="21"/>
      <c r="F18" s="21"/>
      <c r="G18" s="21"/>
      <c r="H18" s="22"/>
      <c r="I18" s="22"/>
      <c r="J18" s="22"/>
      <c r="K18" s="21"/>
      <c r="L18" s="21"/>
      <c r="M18" s="21"/>
      <c r="N18" s="21">
        <v>0.01</v>
      </c>
      <c r="O18" s="21">
        <v>0.0202</v>
      </c>
      <c r="P18" s="21">
        <v>0.00644</v>
      </c>
      <c r="Q18" s="21">
        <v>0.0773</v>
      </c>
      <c r="R18" s="21">
        <v>0.0409</v>
      </c>
      <c r="S18" s="21"/>
      <c r="T18" s="66"/>
      <c r="U18" s="66"/>
      <c r="V18" s="66"/>
      <c r="W18" s="66"/>
      <c r="X18" s="76"/>
    </row>
    <row r="19" spans="1:24">
      <c r="A19" s="39"/>
      <c r="B19" s="151" t="s">
        <v>145</v>
      </c>
      <c r="C19" s="20"/>
      <c r="D19" s="21"/>
      <c r="E19" s="21"/>
      <c r="F19" s="21">
        <v>0.001</v>
      </c>
      <c r="G19" s="21"/>
      <c r="H19" s="22"/>
      <c r="I19" s="22"/>
      <c r="J19" s="22"/>
      <c r="K19" s="21"/>
      <c r="L19" s="21"/>
      <c r="M19" s="21"/>
      <c r="N19" s="21"/>
      <c r="O19" s="21"/>
      <c r="P19" s="21">
        <v>0.003</v>
      </c>
      <c r="Q19" s="21"/>
      <c r="R19" s="21"/>
      <c r="S19" s="21">
        <v>0.0354</v>
      </c>
      <c r="T19" s="66">
        <v>0.0274</v>
      </c>
      <c r="U19" s="66"/>
      <c r="V19" s="66"/>
      <c r="W19" s="66"/>
      <c r="X19" s="76"/>
    </row>
    <row r="20" spans="1:24">
      <c r="A20" s="39"/>
      <c r="B20" s="151" t="s">
        <v>99</v>
      </c>
      <c r="C20" s="20"/>
      <c r="D20" s="21"/>
      <c r="E20" s="21"/>
      <c r="F20" s="21">
        <v>0.0083</v>
      </c>
      <c r="G20" s="21"/>
      <c r="H20" s="22"/>
      <c r="I20" s="22"/>
      <c r="J20" s="22"/>
      <c r="K20" s="21"/>
      <c r="L20" s="21">
        <v>0.0186</v>
      </c>
      <c r="M20" s="21"/>
      <c r="N20" s="21"/>
      <c r="O20" s="21"/>
      <c r="P20" s="21"/>
      <c r="Q20" s="21"/>
      <c r="R20" s="21"/>
      <c r="S20" s="21"/>
      <c r="T20" s="66"/>
      <c r="U20" s="66"/>
      <c r="V20" s="66"/>
      <c r="W20" s="66"/>
      <c r="X20" s="76"/>
    </row>
    <row r="21" spans="1:24">
      <c r="A21" s="39"/>
      <c r="B21" s="42" t="s">
        <v>42</v>
      </c>
      <c r="C21" s="20"/>
      <c r="D21" s="21"/>
      <c r="E21" s="21"/>
      <c r="F21" s="21"/>
      <c r="G21" s="21"/>
      <c r="H21" s="22"/>
      <c r="I21" s="22"/>
      <c r="J21" s="22"/>
      <c r="K21" s="21">
        <v>0.0484</v>
      </c>
      <c r="L21" s="21"/>
      <c r="M21" s="21"/>
      <c r="N21" s="21"/>
      <c r="O21" s="21"/>
      <c r="P21" s="21"/>
      <c r="Q21" s="21"/>
      <c r="R21" s="21"/>
      <c r="S21" s="21"/>
      <c r="T21" s="66"/>
      <c r="U21" s="66"/>
      <c r="V21" s="66"/>
      <c r="W21" s="66"/>
      <c r="X21" s="76"/>
    </row>
    <row r="22" ht="13.95" spans="1:24">
      <c r="A22" s="43"/>
      <c r="B22" s="44"/>
      <c r="C22" s="26"/>
      <c r="D22" s="27"/>
      <c r="E22" s="27"/>
      <c r="F22" s="27"/>
      <c r="G22" s="27"/>
      <c r="H22" s="28"/>
      <c r="I22" s="28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67"/>
      <c r="U22" s="67"/>
      <c r="V22" s="67"/>
      <c r="W22" s="67"/>
      <c r="X22" s="76"/>
    </row>
    <row r="23" spans="1:24">
      <c r="A23" s="34" t="s">
        <v>43</v>
      </c>
      <c r="B23" s="45" t="s">
        <v>124</v>
      </c>
      <c r="C23" s="15">
        <v>0.0344</v>
      </c>
      <c r="D23" s="16">
        <v>0.0024</v>
      </c>
      <c r="E23" s="16"/>
      <c r="F23" s="16"/>
      <c r="G23" s="16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65"/>
      <c r="U23" s="65">
        <v>169</v>
      </c>
      <c r="V23" s="65"/>
      <c r="W23" s="65"/>
      <c r="X23" s="76"/>
    </row>
    <row r="24" spans="1:24">
      <c r="A24" s="39"/>
      <c r="B24" s="41" t="s">
        <v>34</v>
      </c>
      <c r="C24" s="20"/>
      <c r="D24" s="21"/>
      <c r="E24" s="21"/>
      <c r="F24" s="21">
        <v>0.00734</v>
      </c>
      <c r="G24" s="21"/>
      <c r="H24" s="22">
        <v>0.0006</v>
      </c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66"/>
      <c r="U24" s="66"/>
      <c r="V24" s="66"/>
      <c r="W24" s="66"/>
      <c r="X24" s="76"/>
    </row>
    <row r="25" spans="1:24">
      <c r="A25" s="39"/>
      <c r="B25" s="46" t="s">
        <v>146</v>
      </c>
      <c r="C25" s="47"/>
      <c r="D25" s="48"/>
      <c r="E25" s="48"/>
      <c r="F25" s="48"/>
      <c r="G25" s="48"/>
      <c r="H25" s="49"/>
      <c r="I25" s="49"/>
      <c r="J25" s="49"/>
      <c r="K25" s="63"/>
      <c r="L25" s="63"/>
      <c r="M25" s="63"/>
      <c r="N25" s="63"/>
      <c r="O25" s="63"/>
      <c r="P25" s="63"/>
      <c r="Q25" s="63"/>
      <c r="R25" s="63"/>
      <c r="S25" s="63"/>
      <c r="T25" s="69"/>
      <c r="U25" s="69"/>
      <c r="V25" s="69"/>
      <c r="W25" s="69">
        <v>1</v>
      </c>
      <c r="X25" s="76"/>
    </row>
    <row r="26" spans="1:24">
      <c r="A26" s="39"/>
      <c r="B26" s="46" t="s">
        <v>42</v>
      </c>
      <c r="C26" s="20"/>
      <c r="D26" s="21"/>
      <c r="E26" s="21"/>
      <c r="F26" s="21"/>
      <c r="G26" s="21"/>
      <c r="H26" s="22"/>
      <c r="I26" s="22"/>
      <c r="J26" s="22"/>
      <c r="K26" s="63">
        <v>0.0124</v>
      </c>
      <c r="L26" s="63"/>
      <c r="M26" s="63"/>
      <c r="N26" s="63"/>
      <c r="O26" s="63"/>
      <c r="P26" s="63"/>
      <c r="Q26" s="63"/>
      <c r="R26" s="63"/>
      <c r="S26" s="63"/>
      <c r="T26" s="69"/>
      <c r="U26" s="69"/>
      <c r="V26" s="69"/>
      <c r="W26" s="69"/>
      <c r="X26" s="76"/>
    </row>
    <row r="27" ht="13.95" spans="1:24">
      <c r="A27" s="43"/>
      <c r="B27" s="25"/>
      <c r="C27" s="26"/>
      <c r="D27" s="27"/>
      <c r="E27" s="27"/>
      <c r="F27" s="27"/>
      <c r="G27" s="27"/>
      <c r="H27" s="28"/>
      <c r="I27" s="28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67"/>
      <c r="U27" s="67"/>
      <c r="V27" s="67">
        <v>1</v>
      </c>
      <c r="W27" s="67"/>
      <c r="X27" s="80"/>
    </row>
    <row r="28" ht="15.6" spans="1:24">
      <c r="A28" s="50" t="s">
        <v>46</v>
      </c>
      <c r="B28" s="51"/>
      <c r="C28" s="15">
        <f t="shared" ref="C28:J28" si="0">SUM(C9:C27)</f>
        <v>0.1858</v>
      </c>
      <c r="D28" s="15">
        <f t="shared" si="0"/>
        <v>0.0128</v>
      </c>
      <c r="E28" s="15">
        <f t="shared" si="0"/>
        <v>0.0164</v>
      </c>
      <c r="F28" s="16">
        <f t="shared" si="0"/>
        <v>0.02927</v>
      </c>
      <c r="G28" s="16">
        <f t="shared" si="0"/>
        <v>0.0205</v>
      </c>
      <c r="H28" s="17">
        <f t="shared" si="0"/>
        <v>0.00122</v>
      </c>
      <c r="I28" s="17">
        <f t="shared" si="0"/>
        <v>0.1327</v>
      </c>
      <c r="J28" s="17">
        <f t="shared" si="0"/>
        <v>0.0314</v>
      </c>
      <c r="K28" s="16">
        <f t="shared" ref="K28:Z28" si="1">SUM(K9:K27)</f>
        <v>0.0608</v>
      </c>
      <c r="L28" s="16">
        <f t="shared" si="1"/>
        <v>0.0186</v>
      </c>
      <c r="M28" s="16">
        <f t="shared" si="1"/>
        <v>0.075</v>
      </c>
      <c r="N28" s="16">
        <f t="shared" si="1"/>
        <v>0.0203</v>
      </c>
      <c r="O28" s="16">
        <f t="shared" si="1"/>
        <v>0.0302</v>
      </c>
      <c r="P28" s="16">
        <f t="shared" si="1"/>
        <v>0.01148</v>
      </c>
      <c r="Q28" s="16">
        <f t="shared" si="1"/>
        <v>0.1527</v>
      </c>
      <c r="R28" s="16">
        <f t="shared" si="1"/>
        <v>0.0409</v>
      </c>
      <c r="S28" s="16">
        <f t="shared" si="1"/>
        <v>0.0354</v>
      </c>
      <c r="T28" s="16">
        <f t="shared" si="1"/>
        <v>0.0274</v>
      </c>
      <c r="U28" s="16">
        <v>169</v>
      </c>
      <c r="V28" s="16">
        <v>1</v>
      </c>
      <c r="W28" s="16">
        <v>139</v>
      </c>
      <c r="X28" s="14"/>
    </row>
    <row r="29" ht="15.6" hidden="1" spans="1:24">
      <c r="A29" s="52" t="s">
        <v>47</v>
      </c>
      <c r="B29" s="53"/>
      <c r="C29" s="20">
        <f>113*C28</f>
        <v>20.9954</v>
      </c>
      <c r="D29" s="20">
        <f t="shared" ref="D29:W29" si="2">113*D28</f>
        <v>1.4464</v>
      </c>
      <c r="E29" s="20">
        <f t="shared" si="2"/>
        <v>1.8532</v>
      </c>
      <c r="F29" s="20">
        <f t="shared" si="2"/>
        <v>3.30751</v>
      </c>
      <c r="G29" s="20">
        <f t="shared" si="2"/>
        <v>2.3165</v>
      </c>
      <c r="H29" s="20">
        <f t="shared" si="2"/>
        <v>0.13786</v>
      </c>
      <c r="I29" s="20">
        <f t="shared" si="2"/>
        <v>14.9951</v>
      </c>
      <c r="J29" s="20">
        <f t="shared" si="2"/>
        <v>3.5482</v>
      </c>
      <c r="K29" s="20">
        <f t="shared" si="2"/>
        <v>6.8704</v>
      </c>
      <c r="L29" s="20">
        <f t="shared" si="2"/>
        <v>2.1018</v>
      </c>
      <c r="M29" s="20">
        <f t="shared" si="2"/>
        <v>8.475</v>
      </c>
      <c r="N29" s="20">
        <f t="shared" si="2"/>
        <v>2.2939</v>
      </c>
      <c r="O29" s="20">
        <f t="shared" si="2"/>
        <v>3.4126</v>
      </c>
      <c r="P29" s="20">
        <f t="shared" si="2"/>
        <v>1.29724</v>
      </c>
      <c r="Q29" s="20">
        <f t="shared" si="2"/>
        <v>17.2551</v>
      </c>
      <c r="R29" s="20">
        <f t="shared" si="2"/>
        <v>4.6217</v>
      </c>
      <c r="S29" s="20">
        <f t="shared" si="2"/>
        <v>4.0002</v>
      </c>
      <c r="T29" s="20">
        <f t="shared" si="2"/>
        <v>3.0962</v>
      </c>
      <c r="U29" s="20">
        <v>169</v>
      </c>
      <c r="V29" s="20">
        <v>1</v>
      </c>
      <c r="W29" s="20">
        <v>139</v>
      </c>
      <c r="X29" s="81"/>
    </row>
    <row r="30" ht="15.6" spans="1:24">
      <c r="A30" s="52" t="s">
        <v>47</v>
      </c>
      <c r="B30" s="53"/>
      <c r="C30" s="54">
        <f>ROUND(C29,2)</f>
        <v>21</v>
      </c>
      <c r="D30" s="54">
        <f t="shared" ref="D30:W30" si="3">ROUND(D29,2)</f>
        <v>1.45</v>
      </c>
      <c r="E30" s="54">
        <f t="shared" si="3"/>
        <v>1.85</v>
      </c>
      <c r="F30" s="54">
        <f t="shared" si="3"/>
        <v>3.31</v>
      </c>
      <c r="G30" s="54">
        <f t="shared" si="3"/>
        <v>2.32</v>
      </c>
      <c r="H30" s="54">
        <f t="shared" si="3"/>
        <v>0.14</v>
      </c>
      <c r="I30" s="54">
        <v>30</v>
      </c>
      <c r="J30" s="54">
        <f t="shared" si="3"/>
        <v>3.55</v>
      </c>
      <c r="K30" s="54">
        <f t="shared" si="3"/>
        <v>6.87</v>
      </c>
      <c r="L30" s="54">
        <f t="shared" si="3"/>
        <v>2.1</v>
      </c>
      <c r="M30" s="54">
        <f t="shared" si="3"/>
        <v>8.48</v>
      </c>
      <c r="N30" s="54">
        <f t="shared" si="3"/>
        <v>2.29</v>
      </c>
      <c r="O30" s="54">
        <f t="shared" si="3"/>
        <v>3.41</v>
      </c>
      <c r="P30" s="54">
        <f t="shared" si="3"/>
        <v>1.3</v>
      </c>
      <c r="Q30" s="54">
        <f t="shared" si="3"/>
        <v>17.26</v>
      </c>
      <c r="R30" s="54">
        <f t="shared" si="3"/>
        <v>4.62</v>
      </c>
      <c r="S30" s="54">
        <f t="shared" si="3"/>
        <v>4</v>
      </c>
      <c r="T30" s="54">
        <f t="shared" si="3"/>
        <v>3.1</v>
      </c>
      <c r="U30" s="54">
        <v>169</v>
      </c>
      <c r="V30" s="54">
        <v>1</v>
      </c>
      <c r="W30" s="54">
        <f>ROUND(W29,2)</f>
        <v>139</v>
      </c>
      <c r="X30" s="81"/>
    </row>
    <row r="31" ht="15.6" spans="1:24">
      <c r="A31" s="52" t="s">
        <v>48</v>
      </c>
      <c r="B31" s="53"/>
      <c r="C31" s="54">
        <v>77</v>
      </c>
      <c r="D31" s="56">
        <v>770</v>
      </c>
      <c r="E31" s="56">
        <v>120</v>
      </c>
      <c r="F31" s="56">
        <v>77</v>
      </c>
      <c r="G31" s="55">
        <v>220</v>
      </c>
      <c r="H31" s="56">
        <v>1700</v>
      </c>
      <c r="I31" s="55">
        <v>43.2</v>
      </c>
      <c r="J31" s="55">
        <v>62.37</v>
      </c>
      <c r="K31" s="56">
        <v>39.5</v>
      </c>
      <c r="L31" s="55">
        <v>230</v>
      </c>
      <c r="M31" s="55">
        <v>32</v>
      </c>
      <c r="N31" s="55">
        <v>47</v>
      </c>
      <c r="O31" s="64">
        <v>56</v>
      </c>
      <c r="P31" s="64">
        <v>200</v>
      </c>
      <c r="Q31" s="55">
        <v>250</v>
      </c>
      <c r="R31" s="55">
        <v>90</v>
      </c>
      <c r="S31" s="55">
        <v>35.6</v>
      </c>
      <c r="T31" s="55">
        <v>80.1</v>
      </c>
      <c r="U31" s="64">
        <v>7</v>
      </c>
      <c r="V31" s="70">
        <v>11</v>
      </c>
      <c r="W31" s="70">
        <v>10</v>
      </c>
      <c r="X31" s="82"/>
    </row>
    <row r="32" ht="16.35" spans="1:24">
      <c r="A32" s="57" t="s">
        <v>49</v>
      </c>
      <c r="B32" s="58"/>
      <c r="C32" s="59">
        <f>C30*C31</f>
        <v>1617</v>
      </c>
      <c r="D32" s="59">
        <f t="shared" ref="D32:W32" si="4">D30*D31</f>
        <v>1116.5</v>
      </c>
      <c r="E32" s="59">
        <f t="shared" si="4"/>
        <v>222</v>
      </c>
      <c r="F32" s="59">
        <f t="shared" si="4"/>
        <v>254.87</v>
      </c>
      <c r="G32" s="59">
        <f t="shared" si="4"/>
        <v>510.4</v>
      </c>
      <c r="H32" s="59">
        <f t="shared" si="4"/>
        <v>238</v>
      </c>
      <c r="I32" s="59">
        <f t="shared" si="4"/>
        <v>1296</v>
      </c>
      <c r="J32" s="59">
        <f t="shared" si="4"/>
        <v>221.4135</v>
      </c>
      <c r="K32" s="59">
        <f t="shared" si="4"/>
        <v>271.365</v>
      </c>
      <c r="L32" s="59">
        <f t="shared" si="4"/>
        <v>483</v>
      </c>
      <c r="M32" s="59">
        <f t="shared" si="4"/>
        <v>271.36</v>
      </c>
      <c r="N32" s="59">
        <f t="shared" si="4"/>
        <v>107.63</v>
      </c>
      <c r="O32" s="59">
        <f t="shared" si="4"/>
        <v>190.96</v>
      </c>
      <c r="P32" s="59">
        <f t="shared" si="4"/>
        <v>260</v>
      </c>
      <c r="Q32" s="59">
        <f t="shared" si="4"/>
        <v>4315</v>
      </c>
      <c r="R32" s="59">
        <f t="shared" si="4"/>
        <v>415.8</v>
      </c>
      <c r="S32" s="59">
        <f t="shared" si="4"/>
        <v>142.4</v>
      </c>
      <c r="T32" s="59">
        <f t="shared" si="4"/>
        <v>248.31</v>
      </c>
      <c r="U32" s="59">
        <f t="shared" si="4"/>
        <v>1183</v>
      </c>
      <c r="V32" s="59">
        <f t="shared" si="4"/>
        <v>11</v>
      </c>
      <c r="W32" s="59">
        <f t="shared" si="4"/>
        <v>1390</v>
      </c>
      <c r="X32" s="83">
        <f>SUM(C32:W32)</f>
        <v>14766.0085</v>
      </c>
    </row>
    <row r="33" ht="15.6" spans="1:24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>
        <f>X32/X2</f>
        <v>130.67264159292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2"/>
    <mergeCell ref="A13:A16"/>
    <mergeCell ref="A17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7" customWidth="1"/>
    <col min="13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19" width="6.22222222222222" customWidth="1"/>
    <col min="20" max="21" width="7.33333333333333" customWidth="1"/>
    <col min="22" max="22" width="6.55555555555556" customWidth="1"/>
    <col min="23" max="23" width="6.22222222222222" customWidth="1"/>
    <col min="24" max="24" width="5.88888888888889" customWidth="1"/>
    <col min="25" max="25" width="5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85"/>
      <c r="B2" s="3" t="s">
        <v>147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83</v>
      </c>
      <c r="H2" s="4" t="s">
        <v>22</v>
      </c>
      <c r="I2" s="4" t="s">
        <v>54</v>
      </c>
      <c r="J2" s="4" t="s">
        <v>10</v>
      </c>
      <c r="K2" s="4" t="s">
        <v>11</v>
      </c>
      <c r="L2" s="4" t="s">
        <v>72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105</v>
      </c>
      <c r="S2" s="4" t="s">
        <v>8</v>
      </c>
      <c r="T2" s="4" t="s">
        <v>94</v>
      </c>
      <c r="U2" s="4" t="s">
        <v>19</v>
      </c>
      <c r="V2" s="4" t="s">
        <v>58</v>
      </c>
      <c r="W2" s="4" t="s">
        <v>59</v>
      </c>
      <c r="X2" s="4" t="s">
        <v>28</v>
      </c>
      <c r="Y2" s="146" t="s">
        <v>27</v>
      </c>
      <c r="Z2" s="71">
        <v>112</v>
      </c>
    </row>
    <row r="3" spans="1:26">
      <c r="A3" s="87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47"/>
      <c r="Z3" s="72"/>
    </row>
    <row r="4" spans="1:26">
      <c r="A4" s="87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47"/>
      <c r="Z4" s="72"/>
    </row>
    <row r="5" ht="12" customHeight="1" spans="1:26">
      <c r="A5" s="87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47"/>
      <c r="Z5" s="72"/>
    </row>
    <row r="6" spans="1:26">
      <c r="A6" s="8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47"/>
      <c r="Z6" s="72"/>
    </row>
    <row r="7" ht="28" customHeight="1" spans="1:26">
      <c r="A7" s="14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48"/>
      <c r="Z7" s="73"/>
    </row>
    <row r="8" ht="16" customHeight="1" spans="1:26">
      <c r="A8" s="120"/>
      <c r="B8" s="143"/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122">
        <v>22</v>
      </c>
      <c r="Y8" s="122">
        <v>23</v>
      </c>
      <c r="Z8" s="149" t="s">
        <v>30</v>
      </c>
    </row>
    <row r="9" spans="1:26">
      <c r="A9" s="13" t="s">
        <v>31</v>
      </c>
      <c r="B9" s="14" t="s">
        <v>148</v>
      </c>
      <c r="C9" s="15">
        <v>0.15244</v>
      </c>
      <c r="D9" s="16"/>
      <c r="E9" s="16">
        <v>0.0054</v>
      </c>
      <c r="F9" s="17"/>
      <c r="G9" s="16"/>
      <c r="H9" s="16"/>
      <c r="I9" s="16">
        <v>0.0252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65"/>
      <c r="Y9" s="65"/>
      <c r="Z9" s="75" t="s">
        <v>77</v>
      </c>
    </row>
    <row r="10" spans="1:26">
      <c r="A10" s="18"/>
      <c r="B10" s="19" t="s">
        <v>63</v>
      </c>
      <c r="C10" s="20"/>
      <c r="D10" s="21"/>
      <c r="E10" s="21">
        <v>0.0073</v>
      </c>
      <c r="F10" s="22">
        <v>0.0006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66"/>
      <c r="Y10" s="66"/>
      <c r="Z10" s="76"/>
    </row>
    <row r="11" spans="1:26">
      <c r="A11" s="18"/>
      <c r="B11" s="23" t="s">
        <v>64</v>
      </c>
      <c r="C11" s="20"/>
      <c r="D11" s="21">
        <v>0.01044</v>
      </c>
      <c r="E11" s="21"/>
      <c r="F11" s="22"/>
      <c r="G11" s="21"/>
      <c r="H11" s="21"/>
      <c r="I11" s="21"/>
      <c r="J11" s="21">
        <v>0.030444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66"/>
      <c r="Y11" s="66"/>
      <c r="Z11" s="76"/>
    </row>
    <row r="12" spans="1:26">
      <c r="A12" s="18"/>
      <c r="B12" s="19"/>
      <c r="C12" s="20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67"/>
      <c r="Y13" s="67"/>
      <c r="Z13" s="76"/>
    </row>
    <row r="14" spans="1:26">
      <c r="A14" s="13" t="s">
        <v>36</v>
      </c>
      <c r="B14" s="14" t="s">
        <v>72</v>
      </c>
      <c r="C14" s="15"/>
      <c r="D14" s="16"/>
      <c r="E14" s="16"/>
      <c r="F14" s="17"/>
      <c r="G14" s="16"/>
      <c r="H14" s="16"/>
      <c r="I14" s="16"/>
      <c r="J14" s="16"/>
      <c r="K14" s="16"/>
      <c r="L14" s="16">
        <v>0.1366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65"/>
      <c r="Y14" s="65"/>
      <c r="Z14" s="76"/>
    </row>
    <row r="15" spans="1:26">
      <c r="A15" s="18"/>
      <c r="B15" s="19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66"/>
      <c r="Y15" s="66"/>
      <c r="Z15" s="76"/>
    </row>
    <row r="16" spans="1:26">
      <c r="A16" s="18"/>
      <c r="B16" s="19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66"/>
      <c r="Y16" s="66"/>
      <c r="Z16" s="76"/>
    </row>
    <row r="17" ht="13.95" spans="1:26">
      <c r="A17" s="31"/>
      <c r="B17" s="32"/>
      <c r="C17" s="94"/>
      <c r="D17" s="63"/>
      <c r="E17" s="63"/>
      <c r="F17" s="95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9"/>
      <c r="Y17" s="69"/>
      <c r="Z17" s="76"/>
    </row>
    <row r="18" spans="1:26">
      <c r="A18" s="34" t="s">
        <v>37</v>
      </c>
      <c r="B18" s="96" t="s">
        <v>65</v>
      </c>
      <c r="C18" s="15"/>
      <c r="D18" s="16"/>
      <c r="E18" s="16"/>
      <c r="F18" s="17"/>
      <c r="G18" s="16"/>
      <c r="H18" s="16">
        <v>0.0054</v>
      </c>
      <c r="I18" s="16"/>
      <c r="J18" s="16"/>
      <c r="K18" s="16"/>
      <c r="L18" s="16"/>
      <c r="M18" s="16">
        <v>0.0748</v>
      </c>
      <c r="N18" s="16">
        <v>0.07935</v>
      </c>
      <c r="O18" s="16">
        <v>0.01044</v>
      </c>
      <c r="P18" s="16">
        <v>0.01</v>
      </c>
      <c r="Q18" s="16">
        <v>0.00245</v>
      </c>
      <c r="R18" s="16"/>
      <c r="S18" s="16"/>
      <c r="T18" s="16"/>
      <c r="U18" s="16"/>
      <c r="V18" s="16"/>
      <c r="W18" s="16"/>
      <c r="X18" s="65"/>
      <c r="Y18" s="65"/>
      <c r="Z18" s="76"/>
    </row>
    <row r="19" ht="16" customHeight="1" spans="1:26">
      <c r="A19" s="39"/>
      <c r="B19" s="40" t="s">
        <v>66</v>
      </c>
      <c r="C19" s="20"/>
      <c r="D19" s="21"/>
      <c r="E19" s="21"/>
      <c r="F19" s="22"/>
      <c r="G19" s="21"/>
      <c r="H19" s="21"/>
      <c r="I19" s="21"/>
      <c r="J19" s="21"/>
      <c r="K19" s="21"/>
      <c r="L19" s="21"/>
      <c r="M19" s="21">
        <v>0.0737</v>
      </c>
      <c r="N19" s="21"/>
      <c r="O19" s="21"/>
      <c r="P19" s="21">
        <v>0.0204</v>
      </c>
      <c r="Q19" s="21">
        <v>0.00644</v>
      </c>
      <c r="R19" s="21"/>
      <c r="S19" s="21"/>
      <c r="T19" s="21"/>
      <c r="U19" s="21"/>
      <c r="V19" s="21">
        <v>0.2022</v>
      </c>
      <c r="W19" s="21"/>
      <c r="X19" s="66"/>
      <c r="Y19" s="66"/>
      <c r="Z19" s="76"/>
    </row>
    <row r="20" spans="1:26">
      <c r="A20" s="39"/>
      <c r="B20" s="97" t="s">
        <v>149</v>
      </c>
      <c r="C20" s="20"/>
      <c r="D20" s="21"/>
      <c r="E20" s="21">
        <v>0.00844</v>
      </c>
      <c r="F20" s="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0.01044</v>
      </c>
      <c r="S20" s="21">
        <v>0.054</v>
      </c>
      <c r="T20" s="21"/>
      <c r="U20" s="21"/>
      <c r="V20" s="21"/>
      <c r="W20" s="21"/>
      <c r="X20" s="66"/>
      <c r="Y20" s="66"/>
      <c r="Z20" s="76"/>
    </row>
    <row r="21" spans="1:26">
      <c r="A21" s="39"/>
      <c r="B21" s="23" t="s">
        <v>42</v>
      </c>
      <c r="C21" s="20"/>
      <c r="D21" s="21"/>
      <c r="E21" s="21"/>
      <c r="F21" s="22"/>
      <c r="G21" s="21"/>
      <c r="H21" s="21"/>
      <c r="I21" s="21"/>
      <c r="J21" s="21"/>
      <c r="K21" s="21">
        <v>0.0493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66"/>
      <c r="Y21" s="66"/>
      <c r="Z21" s="76"/>
    </row>
    <row r="22" ht="13.95" spans="1:26">
      <c r="A22" s="43"/>
      <c r="B22" s="98"/>
      <c r="C22" s="26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67"/>
      <c r="Y22" s="67"/>
      <c r="Z22" s="76"/>
    </row>
    <row r="23" spans="1:26">
      <c r="A23" s="34" t="s">
        <v>43</v>
      </c>
      <c r="B23" s="14" t="s">
        <v>100</v>
      </c>
      <c r="C23" s="15">
        <v>0.0172</v>
      </c>
      <c r="D23" s="16">
        <v>0.0022</v>
      </c>
      <c r="E23" s="16">
        <v>0.01</v>
      </c>
      <c r="F23" s="17"/>
      <c r="G23" s="16">
        <v>0.005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0.07944</v>
      </c>
      <c r="U23" s="16"/>
      <c r="V23" s="16"/>
      <c r="W23" s="16">
        <v>7</v>
      </c>
      <c r="X23" s="65">
        <v>10</v>
      </c>
      <c r="Y23" s="65"/>
      <c r="Z23" s="76"/>
    </row>
    <row r="24" spans="1:26">
      <c r="A24" s="39"/>
      <c r="B24" s="19" t="s">
        <v>101</v>
      </c>
      <c r="C24" s="20"/>
      <c r="D24" s="21"/>
      <c r="E24" s="21">
        <v>0.0033</v>
      </c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0.0235</v>
      </c>
      <c r="V24" s="21"/>
      <c r="W24" s="21"/>
      <c r="X24" s="66"/>
      <c r="Y24" s="66"/>
      <c r="Z24" s="76"/>
    </row>
    <row r="25" spans="1:26">
      <c r="A25" s="39"/>
      <c r="B25" s="32" t="s">
        <v>63</v>
      </c>
      <c r="C25" s="94"/>
      <c r="D25" s="63"/>
      <c r="E25" s="63">
        <v>0.00744</v>
      </c>
      <c r="F25" s="95">
        <v>0.00062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9"/>
      <c r="Y25" s="69"/>
      <c r="Z25" s="76"/>
    </row>
    <row r="26" spans="1:26">
      <c r="A26" s="39"/>
      <c r="B26" s="32"/>
      <c r="C26" s="94"/>
      <c r="D26" s="63"/>
      <c r="E26" s="63"/>
      <c r="F26" s="9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9"/>
      <c r="Y26" s="69"/>
      <c r="Z26" s="76"/>
    </row>
    <row r="27" ht="13.95" spans="1:26">
      <c r="A27" s="43"/>
      <c r="B27" s="25"/>
      <c r="C27" s="26"/>
      <c r="D27" s="27"/>
      <c r="E27" s="27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67"/>
      <c r="Y27" s="67">
        <v>1</v>
      </c>
      <c r="Z27" s="80"/>
    </row>
    <row r="28" ht="15.6" spans="1:26">
      <c r="A28" s="50" t="s">
        <v>46</v>
      </c>
      <c r="B28" s="51"/>
      <c r="C28" s="15">
        <f t="shared" ref="C28:W28" si="0">SUM(C9:C27)</f>
        <v>0.16964</v>
      </c>
      <c r="D28" s="16">
        <f t="shared" si="0"/>
        <v>0.01264</v>
      </c>
      <c r="E28" s="16">
        <f t="shared" si="0"/>
        <v>0.04188</v>
      </c>
      <c r="F28" s="16">
        <f t="shared" si="0"/>
        <v>0.00122</v>
      </c>
      <c r="G28" s="16">
        <f t="shared" si="0"/>
        <v>0.005</v>
      </c>
      <c r="H28" s="16">
        <f t="shared" si="0"/>
        <v>0.0054</v>
      </c>
      <c r="I28" s="16">
        <f t="shared" si="0"/>
        <v>0.0252</v>
      </c>
      <c r="J28" s="16">
        <f t="shared" si="0"/>
        <v>0.030444</v>
      </c>
      <c r="K28" s="16">
        <f t="shared" si="0"/>
        <v>0.0493</v>
      </c>
      <c r="L28" s="16">
        <f t="shared" si="0"/>
        <v>0.1366</v>
      </c>
      <c r="M28" s="16">
        <f t="shared" si="0"/>
        <v>0.1485</v>
      </c>
      <c r="N28" s="16">
        <f t="shared" si="0"/>
        <v>0.07935</v>
      </c>
      <c r="O28" s="16">
        <f t="shared" si="0"/>
        <v>0.01044</v>
      </c>
      <c r="P28" s="16">
        <f t="shared" si="0"/>
        <v>0.0304</v>
      </c>
      <c r="Q28" s="16">
        <f t="shared" si="0"/>
        <v>0.00889</v>
      </c>
      <c r="R28" s="16">
        <f t="shared" si="0"/>
        <v>0.01044</v>
      </c>
      <c r="S28" s="16">
        <f t="shared" si="0"/>
        <v>0.054</v>
      </c>
      <c r="T28" s="16">
        <f t="shared" si="0"/>
        <v>0.07944</v>
      </c>
      <c r="U28" s="16">
        <f t="shared" si="0"/>
        <v>0.0235</v>
      </c>
      <c r="V28" s="16">
        <f t="shared" si="0"/>
        <v>0.2022</v>
      </c>
      <c r="W28" s="16">
        <f t="shared" si="0"/>
        <v>7</v>
      </c>
      <c r="X28" s="16">
        <v>10</v>
      </c>
      <c r="Y28" s="65">
        <v>1</v>
      </c>
      <c r="Z28" s="150"/>
    </row>
    <row r="29" ht="15.6" hidden="1" spans="1:26">
      <c r="A29" s="52" t="s">
        <v>47</v>
      </c>
      <c r="B29" s="53"/>
      <c r="C29" s="145">
        <f>112*C28</f>
        <v>18.99968</v>
      </c>
      <c r="D29" s="145">
        <f t="shared" ref="D29:X29" si="1">112*D28</f>
        <v>1.41568</v>
      </c>
      <c r="E29" s="145">
        <f t="shared" si="1"/>
        <v>4.69056</v>
      </c>
      <c r="F29" s="145">
        <f t="shared" si="1"/>
        <v>0.13664</v>
      </c>
      <c r="G29" s="145">
        <f t="shared" si="1"/>
        <v>0.56</v>
      </c>
      <c r="H29" s="145">
        <f t="shared" si="1"/>
        <v>0.6048</v>
      </c>
      <c r="I29" s="145">
        <f t="shared" si="1"/>
        <v>2.8224</v>
      </c>
      <c r="J29" s="145">
        <f t="shared" si="1"/>
        <v>3.409728</v>
      </c>
      <c r="K29" s="145">
        <f t="shared" si="1"/>
        <v>5.5216</v>
      </c>
      <c r="L29" s="145">
        <f t="shared" si="1"/>
        <v>15.2992</v>
      </c>
      <c r="M29" s="145">
        <f t="shared" si="1"/>
        <v>16.632</v>
      </c>
      <c r="N29" s="145">
        <f t="shared" si="1"/>
        <v>8.8872</v>
      </c>
      <c r="O29" s="145">
        <f t="shared" si="1"/>
        <v>1.16928</v>
      </c>
      <c r="P29" s="145">
        <f t="shared" si="1"/>
        <v>3.4048</v>
      </c>
      <c r="Q29" s="145">
        <f t="shared" si="1"/>
        <v>0.99568</v>
      </c>
      <c r="R29" s="145">
        <f t="shared" si="1"/>
        <v>1.16928</v>
      </c>
      <c r="S29" s="145">
        <f t="shared" si="1"/>
        <v>6.048</v>
      </c>
      <c r="T29" s="145">
        <f t="shared" si="1"/>
        <v>8.89728</v>
      </c>
      <c r="U29" s="145">
        <f t="shared" si="1"/>
        <v>2.632</v>
      </c>
      <c r="V29" s="145">
        <f t="shared" si="1"/>
        <v>22.6464</v>
      </c>
      <c r="W29" s="145">
        <v>7</v>
      </c>
      <c r="X29" s="145">
        <v>10</v>
      </c>
      <c r="Y29" s="145">
        <v>1</v>
      </c>
      <c r="Z29" s="82"/>
    </row>
    <row r="30" ht="15.6" spans="1:26">
      <c r="A30" s="52" t="s">
        <v>47</v>
      </c>
      <c r="B30" s="53"/>
      <c r="C30" s="54">
        <f>ROUND(C29,2)</f>
        <v>19</v>
      </c>
      <c r="D30" s="54">
        <f t="shared" ref="D30:X30" si="2">ROUND(D29,2)</f>
        <v>1.42</v>
      </c>
      <c r="E30" s="54">
        <f t="shared" si="2"/>
        <v>4.69</v>
      </c>
      <c r="F30" s="54">
        <f t="shared" si="2"/>
        <v>0.14</v>
      </c>
      <c r="G30" s="54">
        <f t="shared" si="2"/>
        <v>0.56</v>
      </c>
      <c r="H30" s="54">
        <f t="shared" si="2"/>
        <v>0.6</v>
      </c>
      <c r="I30" s="54">
        <f t="shared" si="2"/>
        <v>2.82</v>
      </c>
      <c r="J30" s="54">
        <f t="shared" si="2"/>
        <v>3.41</v>
      </c>
      <c r="K30" s="54">
        <f t="shared" si="2"/>
        <v>5.52</v>
      </c>
      <c r="L30" s="54">
        <f t="shared" si="2"/>
        <v>15.3</v>
      </c>
      <c r="M30" s="54">
        <f t="shared" si="2"/>
        <v>16.63</v>
      </c>
      <c r="N30" s="54">
        <f t="shared" si="2"/>
        <v>8.89</v>
      </c>
      <c r="O30" s="54">
        <f t="shared" si="2"/>
        <v>1.17</v>
      </c>
      <c r="P30" s="54">
        <f t="shared" si="2"/>
        <v>3.4</v>
      </c>
      <c r="Q30" s="54">
        <f t="shared" si="2"/>
        <v>1</v>
      </c>
      <c r="R30" s="54">
        <f t="shared" si="2"/>
        <v>1.17</v>
      </c>
      <c r="S30" s="54">
        <f t="shared" si="2"/>
        <v>6.05</v>
      </c>
      <c r="T30" s="54">
        <f t="shared" si="2"/>
        <v>8.9</v>
      </c>
      <c r="U30" s="54">
        <f t="shared" si="2"/>
        <v>2.63</v>
      </c>
      <c r="V30" s="54">
        <f t="shared" si="2"/>
        <v>22.65</v>
      </c>
      <c r="W30" s="54">
        <v>7</v>
      </c>
      <c r="X30" s="54">
        <v>10</v>
      </c>
      <c r="Y30" s="54">
        <f>ROUND(Y29,2)</f>
        <v>1</v>
      </c>
      <c r="Z30" s="82"/>
    </row>
    <row r="31" ht="15.6" spans="1:26">
      <c r="A31" s="52" t="s">
        <v>48</v>
      </c>
      <c r="B31" s="53"/>
      <c r="C31" s="54">
        <v>77</v>
      </c>
      <c r="D31" s="56">
        <v>770</v>
      </c>
      <c r="E31" s="56">
        <v>77</v>
      </c>
      <c r="F31" s="56">
        <v>1700</v>
      </c>
      <c r="G31" s="55">
        <v>160</v>
      </c>
      <c r="H31" s="55">
        <v>55</v>
      </c>
      <c r="I31" s="55">
        <v>123</v>
      </c>
      <c r="J31" s="56">
        <v>62.37</v>
      </c>
      <c r="K31" s="56">
        <v>39.5</v>
      </c>
      <c r="L31" s="55">
        <v>88.11</v>
      </c>
      <c r="M31" s="55">
        <v>250</v>
      </c>
      <c r="N31" s="55">
        <v>32</v>
      </c>
      <c r="O31" s="55">
        <v>47</v>
      </c>
      <c r="P31" s="64">
        <v>56</v>
      </c>
      <c r="Q31" s="55">
        <v>200</v>
      </c>
      <c r="R31" s="55">
        <v>320</v>
      </c>
      <c r="S31" s="55">
        <v>80.1</v>
      </c>
      <c r="T31" s="55">
        <v>260</v>
      </c>
      <c r="U31" s="55">
        <v>300</v>
      </c>
      <c r="V31" s="55">
        <v>31.15</v>
      </c>
      <c r="W31" s="64">
        <v>7</v>
      </c>
      <c r="X31" s="70">
        <v>2.5</v>
      </c>
      <c r="Y31" s="70">
        <v>11</v>
      </c>
      <c r="Z31" s="19"/>
    </row>
    <row r="32" ht="16.35" spans="1:26">
      <c r="A32" s="57" t="s">
        <v>49</v>
      </c>
      <c r="B32" s="58"/>
      <c r="C32" s="59">
        <f t="shared" ref="C32:Y32" si="3">C31*C30</f>
        <v>1463</v>
      </c>
      <c r="D32" s="59">
        <f t="shared" si="3"/>
        <v>1093.4</v>
      </c>
      <c r="E32" s="59">
        <f t="shared" si="3"/>
        <v>361.13</v>
      </c>
      <c r="F32" s="59">
        <f t="shared" si="3"/>
        <v>238</v>
      </c>
      <c r="G32" s="59">
        <f t="shared" si="3"/>
        <v>89.6</v>
      </c>
      <c r="H32" s="59">
        <f t="shared" si="3"/>
        <v>33</v>
      </c>
      <c r="I32" s="59">
        <f t="shared" si="3"/>
        <v>346.86</v>
      </c>
      <c r="J32" s="59">
        <f t="shared" si="3"/>
        <v>212.6817</v>
      </c>
      <c r="K32" s="59">
        <f t="shared" si="3"/>
        <v>218.04</v>
      </c>
      <c r="L32" s="59">
        <f t="shared" si="3"/>
        <v>1348.083</v>
      </c>
      <c r="M32" s="59">
        <f t="shared" si="3"/>
        <v>4157.5</v>
      </c>
      <c r="N32" s="59">
        <f t="shared" si="3"/>
        <v>284.48</v>
      </c>
      <c r="O32" s="59">
        <f t="shared" si="3"/>
        <v>54.99</v>
      </c>
      <c r="P32" s="59">
        <f t="shared" si="3"/>
        <v>190.4</v>
      </c>
      <c r="Q32" s="59">
        <f t="shared" si="3"/>
        <v>200</v>
      </c>
      <c r="R32" s="59">
        <f t="shared" si="3"/>
        <v>374.4</v>
      </c>
      <c r="S32" s="59">
        <f t="shared" si="3"/>
        <v>484.605</v>
      </c>
      <c r="T32" s="59">
        <f t="shared" si="3"/>
        <v>2314</v>
      </c>
      <c r="U32" s="59">
        <f t="shared" si="3"/>
        <v>789</v>
      </c>
      <c r="V32" s="59">
        <f t="shared" si="3"/>
        <v>705.5475</v>
      </c>
      <c r="W32" s="59">
        <f t="shared" si="3"/>
        <v>49</v>
      </c>
      <c r="X32" s="59">
        <f t="shared" si="3"/>
        <v>25</v>
      </c>
      <c r="Y32" s="59">
        <f t="shared" si="3"/>
        <v>11</v>
      </c>
      <c r="Z32" s="83">
        <f>SUM(C32:Y32)</f>
        <v>15043.7172</v>
      </c>
    </row>
    <row r="33" ht="15.6" spans="1:26">
      <c r="A33" s="60"/>
      <c r="B33" s="60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61">
        <f>Z32/Z2</f>
        <v>134.318903571429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8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B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6.88888888888889" customWidth="1"/>
    <col min="20" max="20" width="6.44444444444444" customWidth="1"/>
    <col min="21" max="21" width="7.11111111111111" customWidth="1"/>
    <col min="22" max="22" width="6.11111111111111" customWidth="1"/>
    <col min="23" max="23" width="6.22222222222222" customWidth="1"/>
    <col min="24" max="25" width="5.44444444444444" customWidth="1"/>
    <col min="26" max="27" width="5.22222222222222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111"/>
      <c r="B2" s="112" t="s">
        <v>150</v>
      </c>
      <c r="C2" s="113" t="s">
        <v>2</v>
      </c>
      <c r="D2" s="4" t="s">
        <v>3</v>
      </c>
      <c r="E2" s="4" t="s">
        <v>4</v>
      </c>
      <c r="F2" s="4" t="s">
        <v>6</v>
      </c>
      <c r="G2" s="4" t="s">
        <v>58</v>
      </c>
      <c r="H2" s="4" t="s">
        <v>9</v>
      </c>
      <c r="I2" s="4" t="s">
        <v>7</v>
      </c>
      <c r="J2" s="4" t="s">
        <v>10</v>
      </c>
      <c r="K2" s="4" t="s">
        <v>11</v>
      </c>
      <c r="L2" s="4" t="s">
        <v>12</v>
      </c>
      <c r="M2" s="4" t="s">
        <v>55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84</v>
      </c>
      <c r="S2" s="4" t="s">
        <v>5</v>
      </c>
      <c r="T2" s="4" t="s">
        <v>23</v>
      </c>
      <c r="U2" s="4" t="s">
        <v>8</v>
      </c>
      <c r="V2" s="4" t="s">
        <v>19</v>
      </c>
      <c r="W2" s="4" t="s">
        <v>86</v>
      </c>
      <c r="X2" s="4" t="s">
        <v>27</v>
      </c>
      <c r="Y2" s="4" t="s">
        <v>21</v>
      </c>
      <c r="Z2" s="4" t="s">
        <v>24</v>
      </c>
      <c r="AA2" s="4" t="s">
        <v>87</v>
      </c>
      <c r="AB2" s="135">
        <v>108</v>
      </c>
    </row>
    <row r="3" spans="1:28">
      <c r="A3" s="114"/>
      <c r="B3" s="115"/>
      <c r="C3" s="1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36"/>
    </row>
    <row r="4" spans="1:28">
      <c r="A4" s="114"/>
      <c r="B4" s="115"/>
      <c r="C4" s="11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36"/>
    </row>
    <row r="5" ht="12" customHeight="1" spans="1:28">
      <c r="A5" s="114"/>
      <c r="B5" s="115"/>
      <c r="C5" s="1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36"/>
    </row>
    <row r="6" spans="1:28">
      <c r="A6" s="114"/>
      <c r="B6" s="115"/>
      <c r="C6" s="11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36"/>
    </row>
    <row r="7" ht="28" customHeight="1" spans="1:28">
      <c r="A7" s="117"/>
      <c r="B7" s="118"/>
      <c r="C7" s="1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37"/>
    </row>
    <row r="8" ht="15" customHeight="1" spans="1:28">
      <c r="A8" s="120"/>
      <c r="B8" s="74"/>
      <c r="C8" s="121">
        <v>1</v>
      </c>
      <c r="D8" s="122">
        <v>2</v>
      </c>
      <c r="E8" s="121">
        <v>3</v>
      </c>
      <c r="F8" s="121">
        <v>4</v>
      </c>
      <c r="G8" s="122">
        <v>5</v>
      </c>
      <c r="H8" s="121">
        <v>6</v>
      </c>
      <c r="I8" s="122">
        <v>7</v>
      </c>
      <c r="J8" s="121">
        <v>8</v>
      </c>
      <c r="K8" s="121">
        <v>9</v>
      </c>
      <c r="L8" s="122">
        <v>10</v>
      </c>
      <c r="M8" s="121">
        <v>11</v>
      </c>
      <c r="N8" s="122">
        <v>12</v>
      </c>
      <c r="O8" s="121">
        <v>13</v>
      </c>
      <c r="P8" s="121">
        <v>14</v>
      </c>
      <c r="Q8" s="122">
        <v>15</v>
      </c>
      <c r="R8" s="121">
        <v>16</v>
      </c>
      <c r="S8" s="122">
        <v>17</v>
      </c>
      <c r="T8" s="121">
        <v>18</v>
      </c>
      <c r="U8" s="121">
        <v>19</v>
      </c>
      <c r="V8" s="122">
        <v>20</v>
      </c>
      <c r="W8" s="121">
        <v>21</v>
      </c>
      <c r="X8" s="122">
        <v>22</v>
      </c>
      <c r="Y8" s="121">
        <v>23</v>
      </c>
      <c r="Z8" s="121">
        <v>24</v>
      </c>
      <c r="AA8" s="122">
        <v>25</v>
      </c>
      <c r="AB8" s="138" t="s">
        <v>30</v>
      </c>
    </row>
    <row r="9" spans="1:28">
      <c r="A9" s="123" t="s">
        <v>31</v>
      </c>
      <c r="B9" s="14" t="s">
        <v>76</v>
      </c>
      <c r="C9" s="15">
        <v>0.157</v>
      </c>
      <c r="D9" s="16"/>
      <c r="E9" s="16">
        <v>0.00644</v>
      </c>
      <c r="F9" s="16">
        <v>0.025</v>
      </c>
      <c r="G9" s="16"/>
      <c r="H9" s="16"/>
      <c r="I9" s="10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4"/>
      <c r="X9" s="105"/>
      <c r="Y9" s="105"/>
      <c r="Z9" s="105"/>
      <c r="AA9" s="105"/>
      <c r="AB9" s="75" t="s">
        <v>151</v>
      </c>
    </row>
    <row r="10" spans="1:28">
      <c r="A10" s="124"/>
      <c r="B10" s="19" t="s">
        <v>68</v>
      </c>
      <c r="C10" s="20"/>
      <c r="D10" s="21"/>
      <c r="E10" s="21">
        <v>0.0083</v>
      </c>
      <c r="F10" s="21"/>
      <c r="G10" s="21"/>
      <c r="H10" s="21"/>
      <c r="I10" s="129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29"/>
      <c r="X10" s="132"/>
      <c r="Y10" s="132"/>
      <c r="Z10" s="132"/>
      <c r="AA10" s="132"/>
      <c r="AB10" s="76"/>
    </row>
    <row r="11" spans="1:28">
      <c r="A11" s="124"/>
      <c r="B11" s="23" t="s">
        <v>35</v>
      </c>
      <c r="C11" s="20"/>
      <c r="D11" s="21">
        <v>0.01044</v>
      </c>
      <c r="E11" s="21"/>
      <c r="F11" s="21"/>
      <c r="G11" s="21"/>
      <c r="H11" s="21"/>
      <c r="I11" s="129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29"/>
      <c r="X11" s="132"/>
      <c r="Y11" s="132"/>
      <c r="Z11" s="132"/>
      <c r="AA11" s="132"/>
      <c r="AB11" s="76"/>
    </row>
    <row r="12" spans="1:28">
      <c r="A12" s="124"/>
      <c r="B12" s="19"/>
      <c r="C12" s="20"/>
      <c r="D12" s="21"/>
      <c r="E12" s="21"/>
      <c r="F12" s="21"/>
      <c r="G12" s="21"/>
      <c r="H12" s="21"/>
      <c r="I12" s="12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29"/>
      <c r="X12" s="132"/>
      <c r="Y12" s="132"/>
      <c r="Z12" s="132"/>
      <c r="AA12" s="132"/>
      <c r="AB12" s="76"/>
    </row>
    <row r="13" ht="13.95" spans="1:28">
      <c r="A13" s="125"/>
      <c r="B13" s="25"/>
      <c r="C13" s="26"/>
      <c r="D13" s="27"/>
      <c r="E13" s="27"/>
      <c r="F13" s="27"/>
      <c r="G13" s="27"/>
      <c r="H13" s="27"/>
      <c r="I13" s="13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30"/>
      <c r="X13" s="133"/>
      <c r="Y13" s="133"/>
      <c r="Z13" s="133"/>
      <c r="AA13" s="133"/>
      <c r="AB13" s="76"/>
    </row>
    <row r="14" spans="1:28">
      <c r="A14" s="123" t="s">
        <v>36</v>
      </c>
      <c r="B14" s="14" t="s">
        <v>8</v>
      </c>
      <c r="C14" s="15"/>
      <c r="D14" s="16"/>
      <c r="E14" s="16"/>
      <c r="F14" s="16"/>
      <c r="G14" s="16"/>
      <c r="H14" s="16"/>
      <c r="I14" s="10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0.1343</v>
      </c>
      <c r="V14" s="16"/>
      <c r="W14" s="104"/>
      <c r="X14" s="105"/>
      <c r="Y14" s="105"/>
      <c r="Z14" s="105"/>
      <c r="AA14" s="105"/>
      <c r="AB14" s="76"/>
    </row>
    <row r="15" spans="1:28">
      <c r="A15" s="124"/>
      <c r="B15" s="19"/>
      <c r="C15" s="20"/>
      <c r="D15" s="21"/>
      <c r="E15" s="21"/>
      <c r="F15" s="21"/>
      <c r="G15" s="21"/>
      <c r="H15" s="21"/>
      <c r="I15" s="1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29"/>
      <c r="X15" s="132"/>
      <c r="Y15" s="132"/>
      <c r="Z15" s="132"/>
      <c r="AA15" s="132"/>
      <c r="AB15" s="76"/>
    </row>
    <row r="16" spans="1:28">
      <c r="A16" s="124"/>
      <c r="B16" s="19"/>
      <c r="C16" s="20"/>
      <c r="D16" s="21"/>
      <c r="E16" s="21"/>
      <c r="F16" s="21"/>
      <c r="G16" s="21"/>
      <c r="H16" s="21"/>
      <c r="I16" s="1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29"/>
      <c r="X16" s="132"/>
      <c r="Y16" s="132"/>
      <c r="Z16" s="132"/>
      <c r="AA16" s="132"/>
      <c r="AB16" s="76"/>
    </row>
    <row r="17" ht="13.95" spans="1:28">
      <c r="A17" s="125"/>
      <c r="B17" s="25"/>
      <c r="C17" s="94"/>
      <c r="D17" s="63"/>
      <c r="E17" s="63"/>
      <c r="F17" s="63"/>
      <c r="G17" s="63"/>
      <c r="H17" s="63"/>
      <c r="I17" s="13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131"/>
      <c r="X17" s="134"/>
      <c r="Y17" s="134"/>
      <c r="Z17" s="134"/>
      <c r="AA17" s="134"/>
      <c r="AB17" s="76"/>
    </row>
    <row r="18" ht="16" customHeight="1" spans="1:28">
      <c r="A18" s="126" t="s">
        <v>37</v>
      </c>
      <c r="B18" s="96" t="s">
        <v>96</v>
      </c>
      <c r="C18" s="15"/>
      <c r="D18" s="16"/>
      <c r="E18" s="16">
        <v>0.001</v>
      </c>
      <c r="F18" s="16"/>
      <c r="G18" s="16">
        <v>0.0454</v>
      </c>
      <c r="H18" s="16"/>
      <c r="I18" s="104"/>
      <c r="J18" s="16"/>
      <c r="K18" s="16"/>
      <c r="L18" s="16"/>
      <c r="M18" s="16"/>
      <c r="N18" s="16">
        <v>0.0754</v>
      </c>
      <c r="O18" s="16">
        <v>0.011</v>
      </c>
      <c r="P18" s="16">
        <v>0.0124</v>
      </c>
      <c r="Q18" s="16">
        <v>0.0023</v>
      </c>
      <c r="R18" s="16">
        <v>0.07794</v>
      </c>
      <c r="S18" s="16">
        <v>0.0736</v>
      </c>
      <c r="T18" s="16"/>
      <c r="U18" s="16"/>
      <c r="V18" s="16">
        <v>0.0058</v>
      </c>
      <c r="W18" s="104"/>
      <c r="X18" s="105"/>
      <c r="Y18" s="105"/>
      <c r="Z18" s="105"/>
      <c r="AA18" s="105"/>
      <c r="AB18" s="76"/>
    </row>
    <row r="19" ht="15" customHeight="1" spans="1:28">
      <c r="A19" s="127"/>
      <c r="B19" s="40" t="s">
        <v>90</v>
      </c>
      <c r="C19" s="20"/>
      <c r="D19" s="21"/>
      <c r="E19" s="21"/>
      <c r="F19" s="21"/>
      <c r="G19" s="21"/>
      <c r="H19" s="21"/>
      <c r="I19" s="129"/>
      <c r="J19" s="21"/>
      <c r="K19" s="21"/>
      <c r="L19" s="21"/>
      <c r="M19" s="21"/>
      <c r="N19" s="21"/>
      <c r="O19" s="21">
        <v>0.0103</v>
      </c>
      <c r="P19" s="21">
        <v>0.0102</v>
      </c>
      <c r="Q19" s="21">
        <v>0.0034</v>
      </c>
      <c r="R19" s="21">
        <v>0.0703</v>
      </c>
      <c r="S19" s="21"/>
      <c r="T19" s="21">
        <v>0.0033</v>
      </c>
      <c r="U19" s="21"/>
      <c r="V19" s="21">
        <v>0.00344</v>
      </c>
      <c r="W19" s="129"/>
      <c r="X19" s="132"/>
      <c r="Y19" s="132"/>
      <c r="Z19" s="132"/>
      <c r="AA19" s="132"/>
      <c r="AB19" s="76"/>
    </row>
    <row r="20" spans="1:28">
      <c r="A20" s="127"/>
      <c r="B20" s="40" t="s">
        <v>40</v>
      </c>
      <c r="C20" s="20"/>
      <c r="D20" s="21">
        <v>0.00744</v>
      </c>
      <c r="E20" s="21"/>
      <c r="F20" s="21"/>
      <c r="G20" s="21"/>
      <c r="H20" s="21"/>
      <c r="I20" s="129"/>
      <c r="J20" s="21"/>
      <c r="K20" s="21"/>
      <c r="L20" s="21"/>
      <c r="M20" s="21">
        <v>0.044</v>
      </c>
      <c r="N20" s="21"/>
      <c r="O20" s="21"/>
      <c r="P20" s="21"/>
      <c r="Q20" s="21"/>
      <c r="R20" s="21"/>
      <c r="S20" s="21"/>
      <c r="T20" s="21"/>
      <c r="U20" s="21"/>
      <c r="V20" s="21"/>
      <c r="W20" s="129"/>
      <c r="X20" s="132"/>
      <c r="Y20" s="132"/>
      <c r="Z20" s="132"/>
      <c r="AA20" s="132"/>
      <c r="AB20" s="76"/>
    </row>
    <row r="21" spans="1:28">
      <c r="A21" s="127"/>
      <c r="B21" s="40" t="s">
        <v>41</v>
      </c>
      <c r="C21" s="20"/>
      <c r="D21" s="21"/>
      <c r="E21" s="21">
        <v>0.0084</v>
      </c>
      <c r="F21" s="21"/>
      <c r="G21" s="21"/>
      <c r="H21" s="21"/>
      <c r="I21" s="129"/>
      <c r="J21" s="21"/>
      <c r="K21" s="21"/>
      <c r="L21" s="21">
        <v>0.02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29"/>
      <c r="X21" s="132"/>
      <c r="Y21" s="132"/>
      <c r="Z21" s="132"/>
      <c r="AA21" s="132"/>
      <c r="AB21" s="76"/>
    </row>
    <row r="22" spans="1:28">
      <c r="A22" s="127"/>
      <c r="B22" s="23" t="s">
        <v>42</v>
      </c>
      <c r="C22" s="20"/>
      <c r="D22" s="21"/>
      <c r="E22" s="21"/>
      <c r="F22" s="21"/>
      <c r="G22" s="21"/>
      <c r="H22" s="21"/>
      <c r="I22" s="129"/>
      <c r="J22" s="21"/>
      <c r="K22" s="21">
        <v>0.0504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29"/>
      <c r="X22" s="132"/>
      <c r="Y22" s="132"/>
      <c r="Z22" s="132"/>
      <c r="AA22" s="132"/>
      <c r="AB22" s="76"/>
    </row>
    <row r="23" ht="13.95" spans="1:28">
      <c r="A23" s="128"/>
      <c r="B23" s="98"/>
      <c r="C23" s="26"/>
      <c r="D23" s="27"/>
      <c r="E23" s="27"/>
      <c r="F23" s="27"/>
      <c r="G23" s="27"/>
      <c r="H23" s="27"/>
      <c r="I23" s="13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30"/>
      <c r="X23" s="133"/>
      <c r="Y23" s="133"/>
      <c r="Z23" s="133"/>
      <c r="AA23" s="133"/>
      <c r="AB23" s="76"/>
    </row>
    <row r="24" spans="1:28">
      <c r="A24" s="126" t="s">
        <v>43</v>
      </c>
      <c r="B24" s="14" t="s">
        <v>92</v>
      </c>
      <c r="C24" s="15">
        <v>0.01</v>
      </c>
      <c r="D24" s="16">
        <v>0.00203</v>
      </c>
      <c r="E24" s="16">
        <v>0.01044</v>
      </c>
      <c r="F24" s="16"/>
      <c r="G24" s="16"/>
      <c r="H24" s="16"/>
      <c r="I24" s="104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>
        <v>0.0421</v>
      </c>
      <c r="U24" s="16"/>
      <c r="V24" s="16"/>
      <c r="W24" s="104">
        <v>12</v>
      </c>
      <c r="X24" s="105"/>
      <c r="Y24" s="105"/>
      <c r="Z24" s="105"/>
      <c r="AA24" s="105">
        <v>6</v>
      </c>
      <c r="AB24" s="76"/>
    </row>
    <row r="25" spans="1:28">
      <c r="A25" s="127"/>
      <c r="B25" s="19" t="s">
        <v>45</v>
      </c>
      <c r="C25" s="20">
        <v>0.1571</v>
      </c>
      <c r="D25" s="21"/>
      <c r="E25" s="21">
        <v>0.00744</v>
      </c>
      <c r="F25" s="21"/>
      <c r="G25" s="21"/>
      <c r="H25" s="21">
        <v>0.0032</v>
      </c>
      <c r="I25" s="12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29"/>
      <c r="X25" s="132"/>
      <c r="Y25" s="132"/>
      <c r="Z25" s="132"/>
      <c r="AA25" s="132"/>
      <c r="AB25" s="76"/>
    </row>
    <row r="26" spans="1:28">
      <c r="A26" s="127"/>
      <c r="B26" s="19"/>
      <c r="C26" s="20"/>
      <c r="D26" s="21"/>
      <c r="E26" s="21"/>
      <c r="F26" s="21"/>
      <c r="G26" s="21"/>
      <c r="H26" s="21"/>
      <c r="I26" s="12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29"/>
      <c r="X26" s="132"/>
      <c r="Y26" s="132"/>
      <c r="Z26" s="132"/>
      <c r="AA26" s="132"/>
      <c r="AB26" s="76"/>
    </row>
    <row r="27" spans="1:28">
      <c r="A27" s="127"/>
      <c r="B27" s="32"/>
      <c r="C27" s="94"/>
      <c r="D27" s="63"/>
      <c r="E27" s="63"/>
      <c r="F27" s="63"/>
      <c r="G27" s="63"/>
      <c r="H27" s="63"/>
      <c r="I27" s="13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31"/>
      <c r="X27" s="134"/>
      <c r="Y27" s="134"/>
      <c r="Z27" s="134"/>
      <c r="AA27" s="134"/>
      <c r="AB27" s="76"/>
    </row>
    <row r="28" ht="13.95" spans="1:28">
      <c r="A28" s="128"/>
      <c r="B28" s="25"/>
      <c r="C28" s="26"/>
      <c r="D28" s="27"/>
      <c r="E28" s="27"/>
      <c r="F28" s="27"/>
      <c r="G28" s="27"/>
      <c r="H28" s="27"/>
      <c r="I28" s="1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30"/>
      <c r="X28" s="133">
        <v>1</v>
      </c>
      <c r="Y28" s="133">
        <v>0.5</v>
      </c>
      <c r="Z28" s="133">
        <v>1</v>
      </c>
      <c r="AA28" s="133"/>
      <c r="AB28" s="76"/>
    </row>
    <row r="29" ht="16.35" spans="1:28">
      <c r="A29" s="50" t="s">
        <v>46</v>
      </c>
      <c r="B29" s="51"/>
      <c r="C29" s="15">
        <f t="shared" ref="C29:V29" si="0">SUM(C9:C28)</f>
        <v>0.3241</v>
      </c>
      <c r="D29" s="16">
        <f t="shared" si="0"/>
        <v>0.01991</v>
      </c>
      <c r="E29" s="16">
        <f t="shared" si="0"/>
        <v>0.04202</v>
      </c>
      <c r="F29" s="16">
        <f t="shared" si="0"/>
        <v>0.025</v>
      </c>
      <c r="G29" s="16">
        <f t="shared" si="0"/>
        <v>0.0454</v>
      </c>
      <c r="H29" s="16">
        <f t="shared" si="0"/>
        <v>0.0032</v>
      </c>
      <c r="I29" s="104">
        <f t="shared" si="0"/>
        <v>0.0006</v>
      </c>
      <c r="J29" s="16">
        <f t="shared" si="0"/>
        <v>0.0314</v>
      </c>
      <c r="K29" s="16">
        <f t="shared" si="0"/>
        <v>0.0504</v>
      </c>
      <c r="L29" s="16">
        <f t="shared" si="0"/>
        <v>0.02</v>
      </c>
      <c r="M29" s="16">
        <f t="shared" si="0"/>
        <v>0.044</v>
      </c>
      <c r="N29" s="16">
        <f t="shared" si="0"/>
        <v>0.0754</v>
      </c>
      <c r="O29" s="16">
        <f t="shared" si="0"/>
        <v>0.0213</v>
      </c>
      <c r="P29" s="16">
        <f t="shared" si="0"/>
        <v>0.0226</v>
      </c>
      <c r="Q29" s="16">
        <f t="shared" si="0"/>
        <v>0.0081</v>
      </c>
      <c r="R29" s="16">
        <f t="shared" si="0"/>
        <v>0.14824</v>
      </c>
      <c r="S29" s="16">
        <f t="shared" si="0"/>
        <v>0.0736</v>
      </c>
      <c r="T29" s="16">
        <f t="shared" si="0"/>
        <v>0.0454</v>
      </c>
      <c r="U29" s="16">
        <f t="shared" si="0"/>
        <v>0.1343</v>
      </c>
      <c r="V29" s="16">
        <f t="shared" si="0"/>
        <v>0.00924</v>
      </c>
      <c r="W29" s="16">
        <v>12</v>
      </c>
      <c r="X29" s="16">
        <v>1</v>
      </c>
      <c r="Y29" s="16">
        <v>0.5</v>
      </c>
      <c r="Z29" s="16">
        <v>1</v>
      </c>
      <c r="AA29" s="16">
        <v>6</v>
      </c>
      <c r="AB29" s="80"/>
    </row>
    <row r="30" ht="15.6" hidden="1" spans="1:28">
      <c r="A30" s="52" t="s">
        <v>47</v>
      </c>
      <c r="B30" s="53"/>
      <c r="C30" s="100">
        <f>108*C29</f>
        <v>35.0028</v>
      </c>
      <c r="D30" s="100">
        <f t="shared" ref="D30:AA30" si="1">108*D29</f>
        <v>2.15028</v>
      </c>
      <c r="E30" s="100">
        <f t="shared" si="1"/>
        <v>4.53816</v>
      </c>
      <c r="F30" s="100">
        <f t="shared" si="1"/>
        <v>2.7</v>
      </c>
      <c r="G30" s="100">
        <f t="shared" si="1"/>
        <v>4.9032</v>
      </c>
      <c r="H30" s="100">
        <f t="shared" si="1"/>
        <v>0.3456</v>
      </c>
      <c r="I30" s="100">
        <f t="shared" si="1"/>
        <v>0.0648</v>
      </c>
      <c r="J30" s="100">
        <f t="shared" si="1"/>
        <v>3.3912</v>
      </c>
      <c r="K30" s="100">
        <f t="shared" si="1"/>
        <v>5.4432</v>
      </c>
      <c r="L30" s="100">
        <f t="shared" si="1"/>
        <v>2.16</v>
      </c>
      <c r="M30" s="100">
        <f t="shared" si="1"/>
        <v>4.752</v>
      </c>
      <c r="N30" s="100">
        <f t="shared" si="1"/>
        <v>8.1432</v>
      </c>
      <c r="O30" s="100">
        <f t="shared" si="1"/>
        <v>2.3004</v>
      </c>
      <c r="P30" s="100">
        <f t="shared" si="1"/>
        <v>2.4408</v>
      </c>
      <c r="Q30" s="100">
        <f t="shared" si="1"/>
        <v>0.8748</v>
      </c>
      <c r="R30" s="100">
        <f t="shared" si="1"/>
        <v>16.00992</v>
      </c>
      <c r="S30" s="100">
        <f t="shared" si="1"/>
        <v>7.9488</v>
      </c>
      <c r="T30" s="100">
        <f t="shared" si="1"/>
        <v>4.9032</v>
      </c>
      <c r="U30" s="100">
        <f t="shared" si="1"/>
        <v>14.5044</v>
      </c>
      <c r="V30" s="100">
        <f t="shared" si="1"/>
        <v>0.99792</v>
      </c>
      <c r="W30" s="100">
        <v>12</v>
      </c>
      <c r="X30" s="100">
        <v>1</v>
      </c>
      <c r="Y30" s="100">
        <f t="shared" si="1"/>
        <v>54</v>
      </c>
      <c r="Z30" s="100">
        <f t="shared" si="1"/>
        <v>108</v>
      </c>
      <c r="AA30" s="100">
        <v>6</v>
      </c>
      <c r="AB30" s="139"/>
    </row>
    <row r="31" ht="15.6" spans="1:28">
      <c r="A31" s="52" t="s">
        <v>47</v>
      </c>
      <c r="B31" s="53"/>
      <c r="C31" s="54">
        <f t="shared" ref="C31:V31" si="2">ROUND(C30,2)</f>
        <v>35</v>
      </c>
      <c r="D31" s="55">
        <f t="shared" si="2"/>
        <v>2.15</v>
      </c>
      <c r="E31" s="55">
        <f t="shared" si="2"/>
        <v>4.54</v>
      </c>
      <c r="F31" s="55">
        <f t="shared" si="2"/>
        <v>2.7</v>
      </c>
      <c r="G31" s="55">
        <f t="shared" si="2"/>
        <v>4.9</v>
      </c>
      <c r="H31" s="55">
        <f t="shared" si="2"/>
        <v>0.35</v>
      </c>
      <c r="I31" s="55">
        <f t="shared" si="2"/>
        <v>0.06</v>
      </c>
      <c r="J31" s="55">
        <f t="shared" si="2"/>
        <v>3.39</v>
      </c>
      <c r="K31" s="55">
        <f t="shared" si="2"/>
        <v>5.44</v>
      </c>
      <c r="L31" s="55">
        <f t="shared" si="2"/>
        <v>2.16</v>
      </c>
      <c r="M31" s="55">
        <f t="shared" si="2"/>
        <v>4.75</v>
      </c>
      <c r="N31" s="64">
        <f t="shared" si="2"/>
        <v>8.14</v>
      </c>
      <c r="O31" s="64">
        <f t="shared" si="2"/>
        <v>2.3</v>
      </c>
      <c r="P31" s="64">
        <f t="shared" si="2"/>
        <v>2.44</v>
      </c>
      <c r="Q31" s="64">
        <f t="shared" si="2"/>
        <v>0.87</v>
      </c>
      <c r="R31" s="64">
        <f t="shared" si="2"/>
        <v>16.01</v>
      </c>
      <c r="S31" s="64">
        <f t="shared" si="2"/>
        <v>7.95</v>
      </c>
      <c r="T31" s="64">
        <f t="shared" si="2"/>
        <v>4.9</v>
      </c>
      <c r="U31" s="64">
        <f t="shared" si="2"/>
        <v>14.5</v>
      </c>
      <c r="V31" s="64">
        <f t="shared" si="2"/>
        <v>1</v>
      </c>
      <c r="W31" s="64">
        <v>12</v>
      </c>
      <c r="X31" s="64">
        <v>1</v>
      </c>
      <c r="Y31" s="64">
        <v>0.5</v>
      </c>
      <c r="Z31" s="64">
        <v>1</v>
      </c>
      <c r="AA31" s="64">
        <v>6</v>
      </c>
      <c r="AB31" s="82"/>
    </row>
    <row r="32" ht="15.6" spans="1:28">
      <c r="A32" s="52" t="s">
        <v>48</v>
      </c>
      <c r="B32" s="53"/>
      <c r="C32" s="54">
        <v>77</v>
      </c>
      <c r="D32" s="56">
        <v>770</v>
      </c>
      <c r="E32" s="56">
        <v>77</v>
      </c>
      <c r="F32" s="56">
        <v>90</v>
      </c>
      <c r="G32" s="56">
        <v>31.15</v>
      </c>
      <c r="H32" s="55">
        <v>1335</v>
      </c>
      <c r="I32" s="56">
        <v>1700</v>
      </c>
      <c r="J32" s="56">
        <v>62.37</v>
      </c>
      <c r="K32" s="56">
        <v>39.5</v>
      </c>
      <c r="L32" s="55">
        <v>230</v>
      </c>
      <c r="M32" s="55">
        <v>115</v>
      </c>
      <c r="N32" s="55">
        <v>32</v>
      </c>
      <c r="O32" s="55">
        <v>47</v>
      </c>
      <c r="P32" s="64">
        <v>56</v>
      </c>
      <c r="Q32" s="64">
        <v>200</v>
      </c>
      <c r="R32" s="55">
        <v>250</v>
      </c>
      <c r="S32" s="64">
        <v>35.6</v>
      </c>
      <c r="T32" s="64">
        <v>85</v>
      </c>
      <c r="U32" s="64">
        <v>80.1</v>
      </c>
      <c r="V32" s="64">
        <v>300</v>
      </c>
      <c r="W32" s="64">
        <v>7</v>
      </c>
      <c r="X32" s="70">
        <v>11</v>
      </c>
      <c r="Y32" s="70">
        <v>20</v>
      </c>
      <c r="Z32" s="70">
        <v>18</v>
      </c>
      <c r="AA32" s="70">
        <v>2.5</v>
      </c>
      <c r="AB32" s="19"/>
    </row>
    <row r="33" ht="16.35" spans="1:28">
      <c r="A33" s="57" t="s">
        <v>49</v>
      </c>
      <c r="B33" s="58"/>
      <c r="C33" s="59">
        <f t="shared" ref="C33:AA33" si="3">C31*C32</f>
        <v>2695</v>
      </c>
      <c r="D33" s="59">
        <f t="shared" si="3"/>
        <v>1655.5</v>
      </c>
      <c r="E33" s="59">
        <f t="shared" si="3"/>
        <v>349.58</v>
      </c>
      <c r="F33" s="59">
        <f t="shared" si="3"/>
        <v>243</v>
      </c>
      <c r="G33" s="59">
        <f t="shared" si="3"/>
        <v>152.635</v>
      </c>
      <c r="H33" s="59">
        <f t="shared" si="3"/>
        <v>467.25</v>
      </c>
      <c r="I33" s="59">
        <f t="shared" si="3"/>
        <v>102</v>
      </c>
      <c r="J33" s="59">
        <f t="shared" si="3"/>
        <v>211.4343</v>
      </c>
      <c r="K33" s="59">
        <f t="shared" si="3"/>
        <v>214.88</v>
      </c>
      <c r="L33" s="59">
        <f t="shared" si="3"/>
        <v>496.8</v>
      </c>
      <c r="M33" s="59">
        <f t="shared" si="3"/>
        <v>546.25</v>
      </c>
      <c r="N33" s="59">
        <f t="shared" si="3"/>
        <v>260.48</v>
      </c>
      <c r="O33" s="59">
        <f t="shared" si="3"/>
        <v>108.1</v>
      </c>
      <c r="P33" s="59">
        <f t="shared" si="3"/>
        <v>136.64</v>
      </c>
      <c r="Q33" s="59">
        <f t="shared" si="3"/>
        <v>174</v>
      </c>
      <c r="R33" s="59">
        <f t="shared" si="3"/>
        <v>4002.5</v>
      </c>
      <c r="S33" s="59">
        <f t="shared" si="3"/>
        <v>283.02</v>
      </c>
      <c r="T33" s="59">
        <f t="shared" si="3"/>
        <v>416.5</v>
      </c>
      <c r="U33" s="59">
        <f t="shared" si="3"/>
        <v>1161.45</v>
      </c>
      <c r="V33" s="59">
        <f t="shared" si="3"/>
        <v>300</v>
      </c>
      <c r="W33" s="59">
        <f t="shared" si="3"/>
        <v>84</v>
      </c>
      <c r="X33" s="59">
        <f t="shared" si="3"/>
        <v>11</v>
      </c>
      <c r="Y33" s="59">
        <f t="shared" si="3"/>
        <v>10</v>
      </c>
      <c r="Z33" s="59">
        <f t="shared" si="3"/>
        <v>18</v>
      </c>
      <c r="AA33" s="59">
        <f t="shared" si="3"/>
        <v>15</v>
      </c>
      <c r="AB33" s="83">
        <f>SUM(C33:AA33)</f>
        <v>14115.0193</v>
      </c>
    </row>
    <row r="34" ht="15.6" spans="1:28">
      <c r="A34" s="60"/>
      <c r="B34" s="60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61">
        <f>AB33/AB2</f>
        <v>130.694623148148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6"/>
  <sheetViews>
    <sheetView tabSelected="1" workbookViewId="0">
      <pane ySplit="7" topLeftCell="A20" activePane="bottomLeft" state="frozen"/>
      <selection/>
      <selection pane="bottomLeft" activeCell="R32" sqref="R32:S32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84" customWidth="1"/>
    <col min="9" max="10" width="6.11111111111111" customWidth="1"/>
    <col min="11" max="11" width="7.11111111111111" customWidth="1"/>
    <col min="12" max="12" width="6.77777777777778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9" width="6.22222222222222" customWidth="1"/>
    <col min="20" max="20" width="7" customWidth="1"/>
    <col min="21" max="21" width="6.44444444444444" customWidth="1"/>
    <col min="22" max="22" width="5.66666666666667" customWidth="1"/>
    <col min="23" max="23" width="6.44444444444444" customWidth="1"/>
    <col min="24" max="24" width="6.11111111111111" customWidth="1"/>
    <col min="25" max="25" width="5.33333333333333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85"/>
      <c r="B2" s="3" t="s">
        <v>152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22</v>
      </c>
      <c r="H2" s="86" t="s">
        <v>7</v>
      </c>
      <c r="I2" s="4" t="s">
        <v>10</v>
      </c>
      <c r="J2" s="4" t="s">
        <v>11</v>
      </c>
      <c r="K2" s="4" t="s">
        <v>8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55</v>
      </c>
      <c r="R2" s="4" t="s">
        <v>73</v>
      </c>
      <c r="S2" s="4" t="s">
        <v>153</v>
      </c>
      <c r="T2" s="4" t="s">
        <v>71</v>
      </c>
      <c r="U2" s="4" t="s">
        <v>12</v>
      </c>
      <c r="V2" s="4" t="s">
        <v>27</v>
      </c>
      <c r="W2" s="4" t="s">
        <v>25</v>
      </c>
      <c r="X2" s="4" t="s">
        <v>19</v>
      </c>
      <c r="Y2" s="4" t="s">
        <v>59</v>
      </c>
      <c r="Z2" s="106">
        <v>101</v>
      </c>
    </row>
    <row r="3" spans="1:26">
      <c r="A3" s="87"/>
      <c r="B3" s="5"/>
      <c r="C3" s="6"/>
      <c r="D3" s="6"/>
      <c r="E3" s="6"/>
      <c r="F3" s="6"/>
      <c r="G3" s="6"/>
      <c r="H3" s="8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07"/>
    </row>
    <row r="4" spans="1:26">
      <c r="A4" s="87"/>
      <c r="B4" s="5"/>
      <c r="C4" s="6"/>
      <c r="D4" s="6"/>
      <c r="E4" s="6"/>
      <c r="F4" s="6"/>
      <c r="G4" s="6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07"/>
    </row>
    <row r="5" ht="12" customHeight="1" spans="1:26">
      <c r="A5" s="87"/>
      <c r="B5" s="5"/>
      <c r="C5" s="6"/>
      <c r="D5" s="6"/>
      <c r="E5" s="6"/>
      <c r="F5" s="6"/>
      <c r="G5" s="6"/>
      <c r="H5" s="8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07"/>
    </row>
    <row r="6" spans="1:26">
      <c r="A6" s="87"/>
      <c r="B6" s="5"/>
      <c r="C6" s="6"/>
      <c r="D6" s="6"/>
      <c r="E6" s="6"/>
      <c r="F6" s="6"/>
      <c r="G6" s="6"/>
      <c r="H6" s="8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07"/>
    </row>
    <row r="7" ht="28" customHeight="1" spans="1:26">
      <c r="A7" s="89"/>
      <c r="B7" s="8"/>
      <c r="C7" s="9"/>
      <c r="D7" s="9"/>
      <c r="E7" s="9"/>
      <c r="F7" s="9"/>
      <c r="G7" s="9"/>
      <c r="H7" s="9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8"/>
    </row>
    <row r="8" ht="15" customHeight="1" spans="1:26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109" t="s">
        <v>30</v>
      </c>
    </row>
    <row r="9" spans="1:26">
      <c r="A9" s="13" t="s">
        <v>31</v>
      </c>
      <c r="B9" s="14" t="s">
        <v>32</v>
      </c>
      <c r="C9" s="15">
        <v>0.158</v>
      </c>
      <c r="D9" s="16"/>
      <c r="E9" s="16">
        <v>0.0062</v>
      </c>
      <c r="F9" s="16">
        <v>0.0164</v>
      </c>
      <c r="G9" s="16">
        <v>0.0117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5"/>
      <c r="V9" s="65"/>
      <c r="W9" s="65"/>
      <c r="X9" s="65"/>
      <c r="Y9" s="65"/>
      <c r="Z9" s="75" t="s">
        <v>77</v>
      </c>
    </row>
    <row r="10" spans="1:26">
      <c r="A10" s="18"/>
      <c r="B10" s="19" t="s">
        <v>68</v>
      </c>
      <c r="C10" s="20"/>
      <c r="D10" s="21"/>
      <c r="E10" s="21">
        <v>0.0081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66"/>
      <c r="Z10" s="76"/>
    </row>
    <row r="11" spans="1:26">
      <c r="A11" s="18"/>
      <c r="B11" s="23" t="s">
        <v>35</v>
      </c>
      <c r="C11" s="20"/>
      <c r="D11" s="21">
        <v>0.0108</v>
      </c>
      <c r="E11" s="21"/>
      <c r="F11" s="21"/>
      <c r="G11" s="21"/>
      <c r="H11" s="22"/>
      <c r="I11" s="21">
        <v>0.0313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6"/>
      <c r="Y12" s="66"/>
      <c r="Z12" s="76"/>
    </row>
    <row r="13" spans="1:26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7"/>
      <c r="V13" s="67"/>
      <c r="W13" s="67"/>
      <c r="X13" s="67"/>
      <c r="Y13" s="67"/>
      <c r="Z13" s="76"/>
    </row>
    <row r="14" spans="1:26">
      <c r="A14" s="13" t="s">
        <v>36</v>
      </c>
      <c r="B14" s="14" t="s">
        <v>8</v>
      </c>
      <c r="C14" s="15"/>
      <c r="D14" s="16"/>
      <c r="E14" s="16"/>
      <c r="F14" s="16"/>
      <c r="G14" s="16"/>
      <c r="H14" s="17"/>
      <c r="I14" s="16"/>
      <c r="J14" s="16"/>
      <c r="K14" s="16">
        <v>0.1417</v>
      </c>
      <c r="L14" s="16"/>
      <c r="M14" s="16"/>
      <c r="N14" s="16"/>
      <c r="O14" s="16"/>
      <c r="P14" s="16"/>
      <c r="Q14" s="16"/>
      <c r="R14" s="16"/>
      <c r="S14" s="16"/>
      <c r="T14" s="16"/>
      <c r="U14" s="65"/>
      <c r="V14" s="65"/>
      <c r="W14" s="65"/>
      <c r="X14" s="65"/>
      <c r="Y14" s="65"/>
      <c r="Z14" s="76"/>
    </row>
    <row r="15" spans="1:26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6"/>
      <c r="V15" s="66"/>
      <c r="W15" s="66"/>
      <c r="X15" s="66"/>
      <c r="Y15" s="66"/>
      <c r="Z15" s="76"/>
    </row>
    <row r="16" spans="1:26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6"/>
      <c r="Y16" s="66"/>
      <c r="Z16" s="76"/>
    </row>
    <row r="17" spans="1:26">
      <c r="A17" s="31"/>
      <c r="B17" s="25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9"/>
      <c r="V17" s="69"/>
      <c r="W17" s="69"/>
      <c r="X17" s="69"/>
      <c r="Y17" s="69"/>
      <c r="Z17" s="76"/>
    </row>
    <row r="18" ht="16" customHeight="1" spans="1:26">
      <c r="A18" s="34" t="s">
        <v>37</v>
      </c>
      <c r="B18" s="96" t="s">
        <v>112</v>
      </c>
      <c r="C18" s="15"/>
      <c r="D18" s="16"/>
      <c r="E18" s="16"/>
      <c r="F18" s="16"/>
      <c r="G18" s="16"/>
      <c r="H18" s="17"/>
      <c r="I18" s="16"/>
      <c r="J18" s="16"/>
      <c r="K18" s="16"/>
      <c r="L18" s="16">
        <v>0.07533</v>
      </c>
      <c r="M18" s="16">
        <v>0.0108</v>
      </c>
      <c r="N18" s="16">
        <v>0.0107</v>
      </c>
      <c r="O18" s="16">
        <v>0.002322</v>
      </c>
      <c r="P18" s="16">
        <v>0.07694</v>
      </c>
      <c r="Q18" s="16"/>
      <c r="R18" s="16"/>
      <c r="S18" s="16">
        <v>0.0282</v>
      </c>
      <c r="T18" s="16"/>
      <c r="U18" s="65"/>
      <c r="V18" s="65"/>
      <c r="W18" s="65"/>
      <c r="X18" s="65"/>
      <c r="Y18" s="65"/>
      <c r="Z18" s="76"/>
    </row>
    <row r="19" ht="15" customHeight="1" spans="1:26">
      <c r="A19" s="39"/>
      <c r="B19" s="40" t="s">
        <v>97</v>
      </c>
      <c r="C19" s="20"/>
      <c r="D19" s="21"/>
      <c r="E19" s="21"/>
      <c r="F19" s="21"/>
      <c r="G19" s="21"/>
      <c r="H19" s="22"/>
      <c r="I19" s="21">
        <v>0.0075</v>
      </c>
      <c r="J19" s="21"/>
      <c r="K19" s="21"/>
      <c r="L19" s="21"/>
      <c r="M19" s="21">
        <v>0.0113</v>
      </c>
      <c r="N19" s="21">
        <v>0.0189</v>
      </c>
      <c r="O19" s="21">
        <v>0.0037</v>
      </c>
      <c r="P19" s="21"/>
      <c r="Q19" s="21"/>
      <c r="R19" s="21"/>
      <c r="S19" s="21"/>
      <c r="T19" s="21">
        <v>0.08</v>
      </c>
      <c r="U19" s="66"/>
      <c r="V19" s="66"/>
      <c r="W19" s="66"/>
      <c r="X19" s="66">
        <v>0.004</v>
      </c>
      <c r="Y19" s="66">
        <v>4</v>
      </c>
      <c r="Z19" s="76"/>
    </row>
    <row r="20" spans="1:26">
      <c r="A20" s="39"/>
      <c r="B20" s="97" t="s">
        <v>98</v>
      </c>
      <c r="C20" s="20">
        <v>0.04</v>
      </c>
      <c r="D20" s="21">
        <v>0.005</v>
      </c>
      <c r="E20" s="21"/>
      <c r="F20" s="21"/>
      <c r="G20" s="21"/>
      <c r="H20" s="22"/>
      <c r="I20" s="21"/>
      <c r="J20" s="21"/>
      <c r="K20" s="21"/>
      <c r="L20" s="21">
        <v>0.1828</v>
      </c>
      <c r="M20" s="21"/>
      <c r="N20" s="21"/>
      <c r="O20" s="21"/>
      <c r="P20" s="21"/>
      <c r="Q20" s="21"/>
      <c r="R20" s="21"/>
      <c r="S20" s="21"/>
      <c r="T20" s="21"/>
      <c r="U20" s="66"/>
      <c r="V20" s="66"/>
      <c r="W20" s="66"/>
      <c r="X20" s="66"/>
      <c r="Y20" s="66"/>
      <c r="Z20" s="76"/>
    </row>
    <row r="21" spans="1:26">
      <c r="A21" s="39"/>
      <c r="B21" s="40" t="s">
        <v>99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66">
        <v>0.0183</v>
      </c>
      <c r="V21" s="66"/>
      <c r="W21" s="66"/>
      <c r="X21" s="66"/>
      <c r="Y21" s="66"/>
      <c r="Z21" s="76"/>
    </row>
    <row r="22" spans="1:26">
      <c r="A22" s="39"/>
      <c r="B22" s="23" t="s">
        <v>42</v>
      </c>
      <c r="C22" s="20"/>
      <c r="D22" s="21"/>
      <c r="E22" s="21"/>
      <c r="F22" s="21"/>
      <c r="G22" s="21"/>
      <c r="H22" s="22"/>
      <c r="I22" s="21"/>
      <c r="J22" s="21">
        <v>0.0475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6"/>
      <c r="Y22" s="66"/>
      <c r="Z22" s="76"/>
    </row>
    <row r="23" spans="1:26">
      <c r="A23" s="43"/>
      <c r="B23" s="98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7"/>
      <c r="V23" s="67"/>
      <c r="W23" s="67"/>
      <c r="X23" s="67"/>
      <c r="Y23" s="67"/>
      <c r="Z23" s="76"/>
    </row>
    <row r="24" spans="1:26">
      <c r="A24" s="34" t="s">
        <v>43</v>
      </c>
      <c r="B24" s="14" t="s">
        <v>81</v>
      </c>
      <c r="C24" s="15"/>
      <c r="D24" s="16">
        <v>0.0044</v>
      </c>
      <c r="E24" s="16">
        <v>0.0044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>
        <v>0.03333</v>
      </c>
      <c r="R24" s="16">
        <v>0.0089</v>
      </c>
      <c r="S24" s="16"/>
      <c r="T24" s="16"/>
      <c r="U24" s="65"/>
      <c r="V24" s="65"/>
      <c r="W24" s="65"/>
      <c r="X24" s="65"/>
      <c r="Y24" s="65"/>
      <c r="Z24" s="76"/>
    </row>
    <row r="25" spans="1:26">
      <c r="A25" s="39"/>
      <c r="B25" s="19" t="s">
        <v>68</v>
      </c>
      <c r="C25" s="20"/>
      <c r="D25" s="21"/>
      <c r="E25" s="21">
        <v>0.00796</v>
      </c>
      <c r="F25" s="21"/>
      <c r="G25" s="21"/>
      <c r="H25" s="22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6"/>
      <c r="Y25" s="66"/>
      <c r="Z25" s="76"/>
    </row>
    <row r="26" spans="1:26">
      <c r="A26" s="39"/>
      <c r="B26" s="19"/>
      <c r="C26" s="20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66"/>
      <c r="V26" s="66"/>
      <c r="W26" s="66"/>
      <c r="X26" s="66"/>
      <c r="Y26" s="66"/>
      <c r="Z26" s="80"/>
    </row>
    <row r="27" ht="13.95" spans="1:26">
      <c r="A27" s="43"/>
      <c r="B27" s="25"/>
      <c r="C27" s="26"/>
      <c r="D27" s="27"/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67"/>
      <c r="V27" s="67">
        <v>1</v>
      </c>
      <c r="W27" s="67">
        <v>0.38</v>
      </c>
      <c r="X27" s="67"/>
      <c r="Y27" s="67"/>
      <c r="Z27" s="110"/>
    </row>
    <row r="28" ht="15.6" spans="1:26">
      <c r="A28" s="50" t="s">
        <v>46</v>
      </c>
      <c r="B28" s="51"/>
      <c r="C28" s="15">
        <f t="shared" ref="C28:U28" si="0">SUM(C9:C27)</f>
        <v>0.198</v>
      </c>
      <c r="D28" s="16">
        <f t="shared" si="0"/>
        <v>0.0202</v>
      </c>
      <c r="E28" s="16">
        <f t="shared" si="0"/>
        <v>0.0351</v>
      </c>
      <c r="F28" s="16">
        <f t="shared" si="0"/>
        <v>0.0164</v>
      </c>
      <c r="G28" s="16">
        <f t="shared" si="0"/>
        <v>0.0117</v>
      </c>
      <c r="H28" s="16">
        <f t="shared" si="0"/>
        <v>0.0012</v>
      </c>
      <c r="I28" s="16">
        <f t="shared" si="0"/>
        <v>0.0388</v>
      </c>
      <c r="J28" s="16">
        <f t="shared" si="0"/>
        <v>0.0475</v>
      </c>
      <c r="K28" s="16">
        <f t="shared" si="0"/>
        <v>0.1417</v>
      </c>
      <c r="L28" s="16">
        <f t="shared" si="0"/>
        <v>0.25813</v>
      </c>
      <c r="M28" s="16">
        <f t="shared" si="0"/>
        <v>0.0221</v>
      </c>
      <c r="N28" s="16">
        <f t="shared" si="0"/>
        <v>0.0296</v>
      </c>
      <c r="O28" s="16">
        <f t="shared" si="0"/>
        <v>0.006022</v>
      </c>
      <c r="P28" s="16">
        <f t="shared" si="0"/>
        <v>0.07694</v>
      </c>
      <c r="Q28" s="16">
        <f t="shared" si="0"/>
        <v>0.03333</v>
      </c>
      <c r="R28" s="16">
        <f t="shared" si="0"/>
        <v>0.0089</v>
      </c>
      <c r="S28" s="16">
        <f>SUM(S9:S27)</f>
        <v>0.0282</v>
      </c>
      <c r="T28" s="16">
        <f>SUM(T9:T27)</f>
        <v>0.08</v>
      </c>
      <c r="U28" s="16">
        <f>SUM(U9:U27)</f>
        <v>0.0183</v>
      </c>
      <c r="V28" s="16">
        <v>1</v>
      </c>
      <c r="W28" s="16">
        <v>0.38</v>
      </c>
      <c r="X28" s="16">
        <f>SUM(X9:X27)</f>
        <v>0.004</v>
      </c>
      <c r="Y28" s="105">
        <v>4</v>
      </c>
      <c r="Z28" s="14"/>
    </row>
    <row r="29" ht="15.6" hidden="1" spans="1:26">
      <c r="A29" s="52" t="s">
        <v>47</v>
      </c>
      <c r="B29" s="53"/>
      <c r="C29" s="100">
        <f>101*C28</f>
        <v>19.998</v>
      </c>
      <c r="D29" s="100">
        <f t="shared" ref="D29:V29" si="1">101*D28</f>
        <v>2.0402</v>
      </c>
      <c r="E29" s="100">
        <f t="shared" si="1"/>
        <v>3.5451</v>
      </c>
      <c r="F29" s="100">
        <f t="shared" si="1"/>
        <v>1.6564</v>
      </c>
      <c r="G29" s="100">
        <f t="shared" si="1"/>
        <v>1.1817</v>
      </c>
      <c r="H29" s="100">
        <f t="shared" si="1"/>
        <v>0.1212</v>
      </c>
      <c r="I29" s="100">
        <f t="shared" si="1"/>
        <v>3.9188</v>
      </c>
      <c r="J29" s="100">
        <f t="shared" si="1"/>
        <v>4.7975</v>
      </c>
      <c r="K29" s="100">
        <f t="shared" si="1"/>
        <v>14.3117</v>
      </c>
      <c r="L29" s="100">
        <f t="shared" si="1"/>
        <v>26.07113</v>
      </c>
      <c r="M29" s="100">
        <f t="shared" si="1"/>
        <v>2.2321</v>
      </c>
      <c r="N29" s="100">
        <f t="shared" si="1"/>
        <v>2.9896</v>
      </c>
      <c r="O29" s="100">
        <f t="shared" si="1"/>
        <v>0.608222</v>
      </c>
      <c r="P29" s="100">
        <f t="shared" si="1"/>
        <v>7.77094</v>
      </c>
      <c r="Q29" s="100">
        <f t="shared" si="1"/>
        <v>3.36633</v>
      </c>
      <c r="R29" s="100">
        <f t="shared" si="1"/>
        <v>0.8989</v>
      </c>
      <c r="S29" s="100"/>
      <c r="T29" s="100">
        <f>101*T28</f>
        <v>8.08</v>
      </c>
      <c r="U29" s="100">
        <f>101*U28</f>
        <v>1.8483</v>
      </c>
      <c r="V29" s="100">
        <v>1</v>
      </c>
      <c r="W29" s="100">
        <v>0.38</v>
      </c>
      <c r="X29" s="100">
        <f>101*X28</f>
        <v>0.404</v>
      </c>
      <c r="Y29" s="100">
        <v>4</v>
      </c>
      <c r="Z29" s="19"/>
    </row>
    <row r="30" ht="15.6" spans="1:26">
      <c r="A30" s="52" t="s">
        <v>47</v>
      </c>
      <c r="B30" s="53"/>
      <c r="C30" s="54">
        <f t="shared" ref="C30:T30" si="2">ROUND(C29,2)</f>
        <v>20</v>
      </c>
      <c r="D30" s="55">
        <f t="shared" si="2"/>
        <v>2.04</v>
      </c>
      <c r="E30" s="55">
        <f t="shared" si="2"/>
        <v>3.55</v>
      </c>
      <c r="F30" s="55">
        <f t="shared" si="2"/>
        <v>1.66</v>
      </c>
      <c r="G30" s="55">
        <f t="shared" si="2"/>
        <v>1.18</v>
      </c>
      <c r="H30" s="55">
        <f t="shared" si="2"/>
        <v>0.12</v>
      </c>
      <c r="I30" s="55">
        <f t="shared" si="2"/>
        <v>3.92</v>
      </c>
      <c r="J30" s="55">
        <f t="shared" si="2"/>
        <v>4.8</v>
      </c>
      <c r="K30" s="55">
        <f t="shared" si="2"/>
        <v>14.31</v>
      </c>
      <c r="L30" s="55">
        <f t="shared" si="2"/>
        <v>26.07</v>
      </c>
      <c r="M30" s="64">
        <f t="shared" si="2"/>
        <v>2.23</v>
      </c>
      <c r="N30" s="64">
        <f t="shared" si="2"/>
        <v>2.99</v>
      </c>
      <c r="O30" s="64">
        <f t="shared" si="2"/>
        <v>0.61</v>
      </c>
      <c r="P30" s="64">
        <f t="shared" si="2"/>
        <v>7.77</v>
      </c>
      <c r="Q30" s="64">
        <f t="shared" si="2"/>
        <v>3.37</v>
      </c>
      <c r="R30" s="64">
        <f t="shared" si="2"/>
        <v>0.9</v>
      </c>
      <c r="S30" s="64">
        <v>3</v>
      </c>
      <c r="T30" s="64">
        <f>ROUND(T29,2)</f>
        <v>8.08</v>
      </c>
      <c r="U30" s="64">
        <f>ROUND(U29,2)</f>
        <v>1.85</v>
      </c>
      <c r="V30" s="64">
        <v>1</v>
      </c>
      <c r="W30" s="64">
        <v>0.38</v>
      </c>
      <c r="X30" s="64">
        <f>ROUND(X29,2)</f>
        <v>0.4</v>
      </c>
      <c r="Y30" s="70">
        <v>4</v>
      </c>
      <c r="Z30" s="19"/>
    </row>
    <row r="31" ht="15.6" spans="1:26">
      <c r="A31" s="52" t="s">
        <v>48</v>
      </c>
      <c r="B31" s="53"/>
      <c r="C31" s="54">
        <v>77</v>
      </c>
      <c r="D31" s="56">
        <v>770</v>
      </c>
      <c r="E31" s="56">
        <v>77</v>
      </c>
      <c r="F31" s="55">
        <v>90</v>
      </c>
      <c r="G31" s="55">
        <v>55</v>
      </c>
      <c r="H31" s="56">
        <v>1700</v>
      </c>
      <c r="I31" s="56">
        <v>62.37</v>
      </c>
      <c r="J31" s="56">
        <v>39.5</v>
      </c>
      <c r="K31" s="55">
        <v>80.1</v>
      </c>
      <c r="L31" s="55">
        <v>32</v>
      </c>
      <c r="M31" s="55">
        <v>47</v>
      </c>
      <c r="N31" s="64">
        <v>56</v>
      </c>
      <c r="O31" s="64">
        <v>200</v>
      </c>
      <c r="P31" s="55">
        <v>250</v>
      </c>
      <c r="Q31" s="55">
        <v>115</v>
      </c>
      <c r="R31" s="55">
        <v>600</v>
      </c>
      <c r="S31" s="55">
        <v>230</v>
      </c>
      <c r="T31" s="55">
        <v>140</v>
      </c>
      <c r="U31" s="64">
        <v>230</v>
      </c>
      <c r="V31" s="64">
        <v>11</v>
      </c>
      <c r="W31" s="64">
        <v>620</v>
      </c>
      <c r="X31" s="64">
        <v>300</v>
      </c>
      <c r="Y31" s="64">
        <v>7</v>
      </c>
      <c r="Z31" s="82"/>
    </row>
    <row r="32" ht="16.35" spans="1:26">
      <c r="A32" s="57" t="s">
        <v>49</v>
      </c>
      <c r="B32" s="58"/>
      <c r="C32" s="101">
        <f t="shared" ref="C32:X32" si="3">C30*C31</f>
        <v>1540</v>
      </c>
      <c r="D32" s="101">
        <f t="shared" si="3"/>
        <v>1570.8</v>
      </c>
      <c r="E32" s="101">
        <f t="shared" si="3"/>
        <v>273.35</v>
      </c>
      <c r="F32" s="101">
        <f t="shared" si="3"/>
        <v>149.4</v>
      </c>
      <c r="G32" s="101">
        <f t="shared" si="3"/>
        <v>64.9</v>
      </c>
      <c r="H32" s="101">
        <f t="shared" si="3"/>
        <v>204</v>
      </c>
      <c r="I32" s="101">
        <f t="shared" si="3"/>
        <v>244.4904</v>
      </c>
      <c r="J32" s="101">
        <f t="shared" si="3"/>
        <v>189.6</v>
      </c>
      <c r="K32" s="101">
        <f t="shared" si="3"/>
        <v>1146.231</v>
      </c>
      <c r="L32" s="101">
        <f t="shared" si="3"/>
        <v>834.24</v>
      </c>
      <c r="M32" s="101">
        <f t="shared" si="3"/>
        <v>104.81</v>
      </c>
      <c r="N32" s="101">
        <f t="shared" si="3"/>
        <v>167.44</v>
      </c>
      <c r="O32" s="101">
        <f t="shared" si="3"/>
        <v>122</v>
      </c>
      <c r="P32" s="101">
        <f t="shared" si="3"/>
        <v>1942.5</v>
      </c>
      <c r="Q32" s="101">
        <f t="shared" si="3"/>
        <v>387.55</v>
      </c>
      <c r="R32" s="101">
        <f t="shared" si="3"/>
        <v>540</v>
      </c>
      <c r="S32" s="101">
        <f>S30*S31</f>
        <v>690</v>
      </c>
      <c r="T32" s="101">
        <f>T30*T31</f>
        <v>1131.2</v>
      </c>
      <c r="U32" s="101">
        <f>U30*U31</f>
        <v>425.5</v>
      </c>
      <c r="V32" s="101">
        <f>V30*V31</f>
        <v>11</v>
      </c>
      <c r="W32" s="101">
        <f>W30*W31</f>
        <v>235.6</v>
      </c>
      <c r="X32" s="101">
        <f>X30*X31</f>
        <v>120</v>
      </c>
      <c r="Y32" s="101">
        <f>Y30*Y31</f>
        <v>28</v>
      </c>
      <c r="Z32" s="83">
        <f>SUM(C32:Y32)</f>
        <v>12122.6114</v>
      </c>
    </row>
    <row r="33" ht="15.6" spans="1:26">
      <c r="A33" s="60"/>
      <c r="B33" s="60"/>
      <c r="C33" s="102"/>
      <c r="D33" s="102"/>
      <c r="E33" s="102"/>
      <c r="F33" s="102"/>
      <c r="G33" s="102"/>
      <c r="H33" s="103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61">
        <f>Z32/Z2</f>
        <v>120.025855445545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7"/>
  <sheetViews>
    <sheetView workbookViewId="0">
      <pane ySplit="7" topLeftCell="A25" activePane="bottomLeft" state="frozen"/>
      <selection/>
      <selection pane="bottomLeft" activeCell="U37" sqref="U37"/>
    </sheetView>
  </sheetViews>
  <sheetFormatPr defaultColWidth="11.537037037037" defaultRowHeight="13.2"/>
  <cols>
    <col min="1" max="1" width="6.33333333333333" customWidth="1"/>
    <col min="2" max="2" width="32.5555555555556" customWidth="1"/>
    <col min="3" max="3" width="7.33333333333333" customWidth="1"/>
    <col min="4" max="4" width="7" customWidth="1"/>
    <col min="5" max="5" width="6.55555555555556" customWidth="1"/>
    <col min="6" max="8" width="6" customWidth="1"/>
    <col min="9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6.33333333333333" customWidth="1"/>
    <col min="14" max="14" width="6" customWidth="1"/>
    <col min="15" max="15" width="6.11111111111111" customWidth="1"/>
    <col min="16" max="16" width="6.55555555555556" customWidth="1"/>
    <col min="17" max="18" width="7.11111111111111" customWidth="1"/>
    <col min="19" max="19" width="6.66666666666667" customWidth="1"/>
    <col min="20" max="20" width="7.33333333333333" customWidth="1"/>
    <col min="21" max="21" width="5.66666666666667" customWidth="1"/>
    <col min="22" max="22" width="6.33333333333333" customWidth="1"/>
    <col min="23" max="23" width="5.55555555555556" customWidth="1"/>
    <col min="24" max="24" width="7.11111111111111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11"/>
      <c r="B2" s="140" t="s">
        <v>154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56</v>
      </c>
      <c r="H2" s="4" t="s">
        <v>58</v>
      </c>
      <c r="I2" s="4" t="s">
        <v>7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20</v>
      </c>
      <c r="S2" s="4" t="s">
        <v>19</v>
      </c>
      <c r="T2" s="4" t="s">
        <v>103</v>
      </c>
      <c r="U2" s="4" t="s">
        <v>21</v>
      </c>
      <c r="V2" s="4" t="s">
        <v>155</v>
      </c>
      <c r="W2" s="4" t="s">
        <v>27</v>
      </c>
      <c r="X2" s="4" t="s">
        <v>29</v>
      </c>
      <c r="Y2" s="71">
        <v>110</v>
      </c>
    </row>
    <row r="3" spans="1:25">
      <c r="A3" s="114"/>
      <c r="B3" s="1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2"/>
    </row>
    <row r="4" spans="1:25">
      <c r="A4" s="114"/>
      <c r="B4" s="1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2"/>
    </row>
    <row r="5" ht="12" customHeight="1" spans="1:25">
      <c r="A5" s="114"/>
      <c r="B5" s="1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2"/>
    </row>
    <row r="6" spans="1:25">
      <c r="A6" s="114"/>
      <c r="B6" s="1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2"/>
    </row>
    <row r="7" ht="28" customHeight="1" spans="1:25">
      <c r="A7" s="117"/>
      <c r="B7" s="1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73"/>
    </row>
    <row r="8" ht="16" customHeight="1" spans="1:25">
      <c r="A8" s="120"/>
      <c r="B8" s="143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74" t="s">
        <v>30</v>
      </c>
    </row>
    <row r="9" spans="1:25">
      <c r="A9" s="13" t="s">
        <v>31</v>
      </c>
      <c r="B9" s="14" t="s">
        <v>61</v>
      </c>
      <c r="C9" s="15">
        <v>0.14936</v>
      </c>
      <c r="D9" s="16"/>
      <c r="E9" s="16">
        <v>0.0052</v>
      </c>
      <c r="F9" s="16"/>
      <c r="G9" s="16">
        <v>0.01816</v>
      </c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5"/>
      <c r="V9" s="65"/>
      <c r="W9" s="65"/>
      <c r="X9" s="65"/>
      <c r="Y9" s="75" t="s">
        <v>62</v>
      </c>
    </row>
    <row r="10" spans="1:25">
      <c r="A10" s="18"/>
      <c r="B10" s="19" t="s">
        <v>34</v>
      </c>
      <c r="C10" s="20"/>
      <c r="D10" s="21"/>
      <c r="E10" s="21">
        <v>0.0074</v>
      </c>
      <c r="F10" s="21"/>
      <c r="G10" s="21"/>
      <c r="H10" s="21"/>
      <c r="I10" s="2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66"/>
      <c r="W10" s="66"/>
      <c r="X10" s="66"/>
      <c r="Y10" s="76"/>
    </row>
    <row r="11" spans="1:25">
      <c r="A11" s="18"/>
      <c r="B11" s="23" t="s">
        <v>35</v>
      </c>
      <c r="C11" s="20"/>
      <c r="D11" s="21">
        <v>0.0094</v>
      </c>
      <c r="E11" s="21"/>
      <c r="F11" s="21"/>
      <c r="G11" s="21"/>
      <c r="H11" s="21"/>
      <c r="I11" s="22"/>
      <c r="J11" s="21">
        <v>0.0304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6"/>
      <c r="V11" s="66"/>
      <c r="W11" s="66"/>
      <c r="X11" s="66"/>
      <c r="Y11" s="76"/>
    </row>
    <row r="12" spans="1:25">
      <c r="A12" s="18"/>
      <c r="B12" s="19"/>
      <c r="C12" s="20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6"/>
      <c r="V12" s="66"/>
      <c r="W12" s="66"/>
      <c r="X12" s="66"/>
      <c r="Y12" s="76"/>
    </row>
    <row r="13" ht="13.95" spans="1:25">
      <c r="A13" s="24"/>
      <c r="B13" s="25"/>
      <c r="C13" s="26"/>
      <c r="D13" s="27"/>
      <c r="E13" s="27"/>
      <c r="F13" s="27"/>
      <c r="G13" s="27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7"/>
      <c r="V13" s="67"/>
      <c r="W13" s="67"/>
      <c r="X13" s="67"/>
      <c r="Y13" s="76"/>
    </row>
    <row r="14" spans="1:25">
      <c r="A14" s="13" t="s">
        <v>36</v>
      </c>
      <c r="B14" s="14" t="s">
        <v>103</v>
      </c>
      <c r="C14" s="15"/>
      <c r="D14" s="16"/>
      <c r="E14" s="16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0.1363</v>
      </c>
      <c r="U14" s="65"/>
      <c r="V14" s="65"/>
      <c r="W14" s="65"/>
      <c r="X14" s="65"/>
      <c r="Y14" s="76"/>
    </row>
    <row r="15" spans="1:25">
      <c r="A15" s="18"/>
      <c r="B15" s="19"/>
      <c r="C15" s="20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6"/>
      <c r="V15" s="66"/>
      <c r="W15" s="66"/>
      <c r="X15" s="66"/>
      <c r="Y15" s="76"/>
    </row>
    <row r="16" spans="1:25">
      <c r="A16" s="18"/>
      <c r="B16" s="1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66"/>
      <c r="W16" s="66"/>
      <c r="X16" s="66"/>
      <c r="Y16" s="76"/>
    </row>
    <row r="17" ht="13.95" spans="1:25">
      <c r="A17" s="31"/>
      <c r="B17" s="32"/>
      <c r="C17" s="94"/>
      <c r="D17" s="63"/>
      <c r="E17" s="63"/>
      <c r="F17" s="63"/>
      <c r="G17" s="63"/>
      <c r="H17" s="63"/>
      <c r="I17" s="9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9"/>
      <c r="V17" s="69"/>
      <c r="W17" s="69"/>
      <c r="X17" s="69"/>
      <c r="Y17" s="76"/>
    </row>
    <row r="18" ht="18" customHeight="1" spans="1:25">
      <c r="A18" s="34" t="s">
        <v>37</v>
      </c>
      <c r="B18" s="96" t="s">
        <v>96</v>
      </c>
      <c r="C18" s="15"/>
      <c r="D18" s="16"/>
      <c r="E18" s="16">
        <v>0.0014</v>
      </c>
      <c r="F18" s="16">
        <v>0.033</v>
      </c>
      <c r="G18" s="16"/>
      <c r="H18" s="16">
        <v>0.03</v>
      </c>
      <c r="I18" s="17"/>
      <c r="J18" s="16"/>
      <c r="K18" s="16"/>
      <c r="L18" s="16"/>
      <c r="M18" s="16">
        <v>0.0783</v>
      </c>
      <c r="N18" s="16">
        <v>0.0103</v>
      </c>
      <c r="O18" s="16">
        <v>0.01</v>
      </c>
      <c r="P18" s="16">
        <v>0.00244</v>
      </c>
      <c r="Q18" s="16">
        <v>0.0773</v>
      </c>
      <c r="R18" s="16"/>
      <c r="S18" s="16">
        <v>0.0062</v>
      </c>
      <c r="T18" s="16"/>
      <c r="U18" s="65">
        <v>0.5</v>
      </c>
      <c r="V18" s="65"/>
      <c r="W18" s="65"/>
      <c r="X18" s="65"/>
      <c r="Y18" s="76"/>
    </row>
    <row r="19" ht="26.4" spans="1:25">
      <c r="A19" s="39"/>
      <c r="B19" s="40" t="s">
        <v>39</v>
      </c>
      <c r="C19" s="20"/>
      <c r="D19" s="21">
        <v>0.0104</v>
      </c>
      <c r="E19" s="21"/>
      <c r="F19" s="21"/>
      <c r="G19" s="21"/>
      <c r="H19" s="21"/>
      <c r="I19" s="22"/>
      <c r="J19" s="21">
        <v>0.01</v>
      </c>
      <c r="K19" s="21"/>
      <c r="L19" s="21"/>
      <c r="M19" s="21">
        <v>0.1934</v>
      </c>
      <c r="N19" s="21">
        <v>0.016</v>
      </c>
      <c r="O19" s="21">
        <v>0.0193</v>
      </c>
      <c r="P19" s="21">
        <v>0.0043</v>
      </c>
      <c r="Q19" s="21"/>
      <c r="R19" s="21">
        <v>0.05944</v>
      </c>
      <c r="S19" s="21">
        <v>0.003</v>
      </c>
      <c r="T19" s="21"/>
      <c r="U19" s="66"/>
      <c r="V19" s="66"/>
      <c r="W19" s="66"/>
      <c r="X19" s="66">
        <v>5</v>
      </c>
      <c r="Y19" s="76"/>
    </row>
    <row r="20" spans="1:25">
      <c r="A20" s="39"/>
      <c r="B20" s="40" t="s">
        <v>40</v>
      </c>
      <c r="C20" s="20"/>
      <c r="D20" s="21"/>
      <c r="E20" s="21"/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6"/>
      <c r="V20" s="66"/>
      <c r="W20" s="66"/>
      <c r="X20" s="66"/>
      <c r="Y20" s="76"/>
    </row>
    <row r="21" spans="1:25">
      <c r="A21" s="39"/>
      <c r="B21" s="40" t="s">
        <v>41</v>
      </c>
      <c r="C21" s="20"/>
      <c r="D21" s="21"/>
      <c r="E21" s="21">
        <v>0.00844</v>
      </c>
      <c r="F21" s="21"/>
      <c r="G21" s="21"/>
      <c r="H21" s="21"/>
      <c r="I21" s="22"/>
      <c r="J21" s="21"/>
      <c r="K21" s="21"/>
      <c r="L21" s="21">
        <v>0.02</v>
      </c>
      <c r="M21" s="21"/>
      <c r="N21" s="21"/>
      <c r="O21" s="21"/>
      <c r="P21" s="21"/>
      <c r="Q21" s="21"/>
      <c r="R21" s="21"/>
      <c r="S21" s="21"/>
      <c r="T21" s="21"/>
      <c r="U21" s="66"/>
      <c r="V21" s="66"/>
      <c r="W21" s="66"/>
      <c r="X21" s="66"/>
      <c r="Y21" s="76"/>
    </row>
    <row r="22" spans="1:25">
      <c r="A22" s="39"/>
      <c r="B22" s="23" t="s">
        <v>42</v>
      </c>
      <c r="C22" s="20"/>
      <c r="D22" s="21"/>
      <c r="E22" s="21"/>
      <c r="F22" s="21"/>
      <c r="G22" s="21"/>
      <c r="H22" s="21"/>
      <c r="I22" s="22"/>
      <c r="J22" s="21"/>
      <c r="K22" s="21">
        <v>0.048</v>
      </c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66"/>
      <c r="W22" s="66"/>
      <c r="X22" s="66"/>
      <c r="Y22" s="76"/>
    </row>
    <row r="23" ht="13.95" spans="1:25">
      <c r="A23" s="43"/>
      <c r="B23" s="98"/>
      <c r="C23" s="26"/>
      <c r="D23" s="27"/>
      <c r="E23" s="27"/>
      <c r="F23" s="27"/>
      <c r="G23" s="27"/>
      <c r="H23" s="27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7"/>
      <c r="V23" s="67"/>
      <c r="W23" s="67"/>
      <c r="X23" s="67"/>
      <c r="Y23" s="76"/>
    </row>
    <row r="24" spans="1:25">
      <c r="A24" s="34" t="s">
        <v>43</v>
      </c>
      <c r="B24" s="14" t="s">
        <v>124</v>
      </c>
      <c r="C24" s="15">
        <v>0.0325</v>
      </c>
      <c r="D24" s="16">
        <v>0.0022</v>
      </c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65"/>
      <c r="V24" s="65"/>
      <c r="W24" s="65"/>
      <c r="X24" s="65">
        <v>165</v>
      </c>
      <c r="Y24" s="76"/>
    </row>
    <row r="25" spans="1:25">
      <c r="A25" s="39"/>
      <c r="B25" s="19" t="s">
        <v>34</v>
      </c>
      <c r="C25" s="20"/>
      <c r="D25" s="21"/>
      <c r="E25" s="21">
        <v>0.00744</v>
      </c>
      <c r="F25" s="21"/>
      <c r="G25" s="21"/>
      <c r="H25" s="21"/>
      <c r="I25" s="22">
        <v>0.0006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6"/>
      <c r="V25" s="66"/>
      <c r="W25" s="66"/>
      <c r="X25" s="66"/>
      <c r="Y25" s="76"/>
    </row>
    <row r="26" spans="1:25">
      <c r="A26" s="39"/>
      <c r="B26" s="46" t="s">
        <v>42</v>
      </c>
      <c r="C26" s="47"/>
      <c r="D26" s="48"/>
      <c r="E26" s="48"/>
      <c r="F26" s="48"/>
      <c r="G26" s="48"/>
      <c r="H26" s="48"/>
      <c r="I26" s="49"/>
      <c r="J26" s="63"/>
      <c r="K26" s="63">
        <v>0.012</v>
      </c>
      <c r="L26" s="63"/>
      <c r="M26" s="63"/>
      <c r="N26" s="63"/>
      <c r="O26" s="63"/>
      <c r="P26" s="63"/>
      <c r="Q26" s="63"/>
      <c r="R26" s="63"/>
      <c r="S26" s="63"/>
      <c r="T26" s="63"/>
      <c r="U26" s="69"/>
      <c r="V26" s="69"/>
      <c r="W26" s="69"/>
      <c r="X26" s="69"/>
      <c r="Y26" s="76"/>
    </row>
    <row r="27" spans="1:25">
      <c r="A27" s="39"/>
      <c r="B27" s="46" t="s">
        <v>156</v>
      </c>
      <c r="C27" s="47"/>
      <c r="D27" s="48"/>
      <c r="E27" s="48"/>
      <c r="F27" s="48"/>
      <c r="G27" s="48"/>
      <c r="H27" s="48"/>
      <c r="I27" s="49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9"/>
      <c r="V27" s="69">
        <v>0.02727</v>
      </c>
      <c r="W27" s="69"/>
      <c r="X27" s="69"/>
      <c r="Y27" s="76"/>
    </row>
    <row r="28" ht="13.95" spans="1:25">
      <c r="A28" s="43"/>
      <c r="B28" s="25"/>
      <c r="C28" s="26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67"/>
      <c r="V28" s="67"/>
      <c r="W28" s="67">
        <v>1</v>
      </c>
      <c r="X28" s="67"/>
      <c r="Y28" s="80"/>
    </row>
    <row r="29" ht="15.6" spans="1:25">
      <c r="A29" s="50" t="s">
        <v>46</v>
      </c>
      <c r="B29" s="51"/>
      <c r="C29" s="15">
        <f t="shared" ref="C29:H29" si="0">SUM(C9:C28)</f>
        <v>0.18186</v>
      </c>
      <c r="D29" s="16">
        <f t="shared" si="0"/>
        <v>0.022</v>
      </c>
      <c r="E29" s="16">
        <f t="shared" si="0"/>
        <v>0.02988</v>
      </c>
      <c r="F29" s="16">
        <f t="shared" si="0"/>
        <v>0.033</v>
      </c>
      <c r="G29" s="16">
        <f t="shared" si="0"/>
        <v>0.01816</v>
      </c>
      <c r="H29" s="16">
        <f t="shared" si="0"/>
        <v>0.03</v>
      </c>
      <c r="I29" s="17">
        <f t="shared" ref="I29:Z29" si="1">SUM(I9:I28)</f>
        <v>0.0012</v>
      </c>
      <c r="J29" s="16">
        <f t="shared" si="1"/>
        <v>0.0404</v>
      </c>
      <c r="K29" s="16">
        <f t="shared" si="1"/>
        <v>0.06</v>
      </c>
      <c r="L29" s="16">
        <f t="shared" si="1"/>
        <v>0.02</v>
      </c>
      <c r="M29" s="16">
        <f t="shared" si="1"/>
        <v>0.2717</v>
      </c>
      <c r="N29" s="16">
        <f t="shared" si="1"/>
        <v>0.0263</v>
      </c>
      <c r="O29" s="16">
        <f t="shared" si="1"/>
        <v>0.0293</v>
      </c>
      <c r="P29" s="16">
        <f t="shared" si="1"/>
        <v>0.00674</v>
      </c>
      <c r="Q29" s="16">
        <f t="shared" si="1"/>
        <v>0.0773</v>
      </c>
      <c r="R29" s="16">
        <f t="shared" si="1"/>
        <v>0.05944</v>
      </c>
      <c r="S29" s="16">
        <f t="shared" si="1"/>
        <v>0.0092</v>
      </c>
      <c r="T29" s="16">
        <f t="shared" si="1"/>
        <v>0.1363</v>
      </c>
      <c r="U29" s="16">
        <v>0.5</v>
      </c>
      <c r="V29" s="16">
        <f>SUM(V9:V28)</f>
        <v>0.02727</v>
      </c>
      <c r="W29" s="16">
        <v>1</v>
      </c>
      <c r="X29" s="16">
        <v>170</v>
      </c>
      <c r="Y29" s="14"/>
    </row>
    <row r="30" ht="15.6" hidden="1" spans="1:25">
      <c r="A30" s="52" t="s">
        <v>47</v>
      </c>
      <c r="B30" s="53"/>
      <c r="C30" s="20">
        <f>110*C29</f>
        <v>20.0046</v>
      </c>
      <c r="D30" s="20">
        <f t="shared" ref="D30:V30" si="2">110*D29</f>
        <v>2.42</v>
      </c>
      <c r="E30" s="20">
        <f t="shared" si="2"/>
        <v>3.2868</v>
      </c>
      <c r="F30" s="20">
        <f t="shared" si="2"/>
        <v>3.63</v>
      </c>
      <c r="G30" s="20">
        <f t="shared" si="2"/>
        <v>1.9976</v>
      </c>
      <c r="H30" s="20">
        <f t="shared" si="2"/>
        <v>3.3</v>
      </c>
      <c r="I30" s="20">
        <f t="shared" si="2"/>
        <v>0.132</v>
      </c>
      <c r="J30" s="20">
        <f t="shared" si="2"/>
        <v>4.444</v>
      </c>
      <c r="K30" s="20">
        <f t="shared" si="2"/>
        <v>6.6</v>
      </c>
      <c r="L30" s="20">
        <f t="shared" si="2"/>
        <v>2.2</v>
      </c>
      <c r="M30" s="20">
        <f t="shared" si="2"/>
        <v>29.887</v>
      </c>
      <c r="N30" s="20">
        <f t="shared" si="2"/>
        <v>2.893</v>
      </c>
      <c r="O30" s="20">
        <f t="shared" si="2"/>
        <v>3.223</v>
      </c>
      <c r="P30" s="20">
        <f t="shared" si="2"/>
        <v>0.7414</v>
      </c>
      <c r="Q30" s="20">
        <f t="shared" si="2"/>
        <v>8.503</v>
      </c>
      <c r="R30" s="20">
        <f t="shared" si="2"/>
        <v>6.5384</v>
      </c>
      <c r="S30" s="20">
        <f t="shared" si="2"/>
        <v>1.012</v>
      </c>
      <c r="T30" s="20">
        <f t="shared" si="2"/>
        <v>14.993</v>
      </c>
      <c r="U30" s="20">
        <v>0.5</v>
      </c>
      <c r="V30" s="20">
        <f>110*V29</f>
        <v>2.9997</v>
      </c>
      <c r="W30" s="20">
        <v>1</v>
      </c>
      <c r="X30" s="20">
        <v>170</v>
      </c>
      <c r="Y30" s="81"/>
    </row>
    <row r="31" ht="15.6" spans="1:25">
      <c r="A31" s="52" t="s">
        <v>47</v>
      </c>
      <c r="B31" s="53"/>
      <c r="C31" s="54">
        <f>ROUND(C30,2)</f>
        <v>20</v>
      </c>
      <c r="D31" s="54">
        <f t="shared" ref="D31:Y31" si="3">ROUND(D30,2)</f>
        <v>2.42</v>
      </c>
      <c r="E31" s="54">
        <f t="shared" si="3"/>
        <v>3.29</v>
      </c>
      <c r="F31" s="54">
        <f t="shared" si="3"/>
        <v>3.63</v>
      </c>
      <c r="G31" s="54">
        <f t="shared" si="3"/>
        <v>2</v>
      </c>
      <c r="H31" s="54">
        <f t="shared" si="3"/>
        <v>3.3</v>
      </c>
      <c r="I31" s="54">
        <f t="shared" si="3"/>
        <v>0.13</v>
      </c>
      <c r="J31" s="54">
        <f t="shared" si="3"/>
        <v>4.44</v>
      </c>
      <c r="K31" s="54">
        <f t="shared" si="3"/>
        <v>6.6</v>
      </c>
      <c r="L31" s="54">
        <f t="shared" si="3"/>
        <v>2.2</v>
      </c>
      <c r="M31" s="54">
        <f t="shared" si="3"/>
        <v>29.89</v>
      </c>
      <c r="N31" s="54">
        <f t="shared" si="3"/>
        <v>2.89</v>
      </c>
      <c r="O31" s="54">
        <f t="shared" si="3"/>
        <v>3.22</v>
      </c>
      <c r="P31" s="54">
        <f t="shared" si="3"/>
        <v>0.74</v>
      </c>
      <c r="Q31" s="54">
        <f t="shared" si="3"/>
        <v>8.5</v>
      </c>
      <c r="R31" s="54">
        <f t="shared" si="3"/>
        <v>6.54</v>
      </c>
      <c r="S31" s="54">
        <f t="shared" si="3"/>
        <v>1.01</v>
      </c>
      <c r="T31" s="54">
        <v>30</v>
      </c>
      <c r="U31" s="54">
        <f>ROUND(U30,2)</f>
        <v>0.5</v>
      </c>
      <c r="V31" s="54">
        <f>ROUND(V30,2)</f>
        <v>3</v>
      </c>
      <c r="W31" s="54">
        <v>1</v>
      </c>
      <c r="X31" s="54">
        <v>170</v>
      </c>
      <c r="Y31" s="81"/>
    </row>
    <row r="32" ht="15.6" spans="1:25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35.6</v>
      </c>
      <c r="G32" s="55">
        <v>170</v>
      </c>
      <c r="H32" s="55">
        <v>31.15</v>
      </c>
      <c r="I32" s="56">
        <v>1700</v>
      </c>
      <c r="J32" s="56">
        <v>62.37</v>
      </c>
      <c r="K32" s="56">
        <v>39.5</v>
      </c>
      <c r="L32" s="55">
        <v>230</v>
      </c>
      <c r="M32" s="55">
        <v>32</v>
      </c>
      <c r="N32" s="55">
        <v>47</v>
      </c>
      <c r="O32" s="64">
        <v>56</v>
      </c>
      <c r="P32" s="64">
        <v>200</v>
      </c>
      <c r="Q32" s="55">
        <v>250</v>
      </c>
      <c r="R32" s="64">
        <v>300</v>
      </c>
      <c r="S32" s="64">
        <v>300</v>
      </c>
      <c r="T32" s="64">
        <v>43.2</v>
      </c>
      <c r="U32" s="64">
        <v>20</v>
      </c>
      <c r="V32" s="64">
        <v>175</v>
      </c>
      <c r="W32" s="64">
        <v>11</v>
      </c>
      <c r="X32" s="64">
        <v>7</v>
      </c>
      <c r="Y32" s="82"/>
    </row>
    <row r="33" ht="16.35" spans="1:25">
      <c r="A33" s="57" t="s">
        <v>49</v>
      </c>
      <c r="B33" s="58"/>
      <c r="C33" s="101">
        <f>C31*C32</f>
        <v>1540</v>
      </c>
      <c r="D33" s="101">
        <f t="shared" ref="D33:Y33" si="4">D31*D32</f>
        <v>1863.4</v>
      </c>
      <c r="E33" s="101">
        <f t="shared" si="4"/>
        <v>253.33</v>
      </c>
      <c r="F33" s="101">
        <f t="shared" si="4"/>
        <v>129.228</v>
      </c>
      <c r="G33" s="101">
        <f t="shared" si="4"/>
        <v>340</v>
      </c>
      <c r="H33" s="101">
        <f t="shared" si="4"/>
        <v>102.795</v>
      </c>
      <c r="I33" s="101">
        <f t="shared" si="4"/>
        <v>221</v>
      </c>
      <c r="J33" s="101">
        <f t="shared" si="4"/>
        <v>276.9228</v>
      </c>
      <c r="K33" s="101">
        <f t="shared" si="4"/>
        <v>260.7</v>
      </c>
      <c r="L33" s="101">
        <f t="shared" si="4"/>
        <v>506</v>
      </c>
      <c r="M33" s="101">
        <f t="shared" si="4"/>
        <v>956.48</v>
      </c>
      <c r="N33" s="101">
        <f t="shared" si="4"/>
        <v>135.83</v>
      </c>
      <c r="O33" s="101">
        <f t="shared" si="4"/>
        <v>180.32</v>
      </c>
      <c r="P33" s="101">
        <f t="shared" si="4"/>
        <v>148</v>
      </c>
      <c r="Q33" s="101">
        <f t="shared" si="4"/>
        <v>2125</v>
      </c>
      <c r="R33" s="101">
        <f t="shared" si="4"/>
        <v>1962</v>
      </c>
      <c r="S33" s="101">
        <f t="shared" si="4"/>
        <v>303</v>
      </c>
      <c r="T33" s="101">
        <f t="shared" si="4"/>
        <v>1296</v>
      </c>
      <c r="U33" s="101">
        <f t="shared" si="4"/>
        <v>10</v>
      </c>
      <c r="V33" s="101">
        <f t="shared" si="4"/>
        <v>525</v>
      </c>
      <c r="W33" s="101">
        <f t="shared" si="4"/>
        <v>11</v>
      </c>
      <c r="X33" s="101">
        <f t="shared" si="4"/>
        <v>1190</v>
      </c>
      <c r="Y33" s="83">
        <f>SUM(C33:X33)</f>
        <v>14336.0058</v>
      </c>
    </row>
    <row r="34" ht="15.6" spans="1:2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>
        <f>Y33/Y2</f>
        <v>130.327325454545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7777777777778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6" customWidth="1"/>
    <col min="8" max="8" width="7.33333333333333" customWidth="1"/>
    <col min="9" max="9" width="7.33333333333333" style="84" customWidth="1"/>
    <col min="10" max="11" width="6.11111111111111" customWidth="1"/>
    <col min="12" max="13" width="7.11111111111111" customWidth="1"/>
    <col min="14" max="14" width="6.22222222222222" customWidth="1"/>
    <col min="15" max="15" width="5.77777777777778" customWidth="1"/>
    <col min="16" max="16" width="6.11111111111111" customWidth="1"/>
    <col min="17" max="17" width="7" customWidth="1"/>
    <col min="18" max="18" width="5.77777777777778" customWidth="1"/>
    <col min="19" max="19" width="7" customWidth="1"/>
    <col min="20" max="20" width="6" customWidth="1"/>
    <col min="21" max="21" width="6.44444444444444" customWidth="1"/>
    <col min="22" max="22" width="7.11111111111111" customWidth="1"/>
    <col min="23" max="23" width="7" customWidth="1"/>
    <col min="24" max="24" width="5.66666666666667" customWidth="1"/>
    <col min="25" max="25" width="6.22222222222222" customWidth="1"/>
    <col min="26" max="26" width="6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85"/>
      <c r="B2" s="3" t="s">
        <v>157</v>
      </c>
      <c r="C2" s="4" t="s">
        <v>2</v>
      </c>
      <c r="D2" s="4" t="s">
        <v>3</v>
      </c>
      <c r="E2" s="4" t="s">
        <v>4</v>
      </c>
      <c r="F2" s="4" t="s">
        <v>83</v>
      </c>
      <c r="G2" s="4" t="s">
        <v>22</v>
      </c>
      <c r="H2" s="4" t="s">
        <v>74</v>
      </c>
      <c r="I2" s="86" t="s">
        <v>7</v>
      </c>
      <c r="J2" s="4" t="s">
        <v>10</v>
      </c>
      <c r="K2" s="4" t="s">
        <v>11</v>
      </c>
      <c r="L2" s="4" t="s">
        <v>57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84</v>
      </c>
      <c r="R2" s="4" t="s">
        <v>158</v>
      </c>
      <c r="S2" s="4" t="s">
        <v>71</v>
      </c>
      <c r="T2" s="4" t="s">
        <v>23</v>
      </c>
      <c r="U2" s="4" t="s">
        <v>12</v>
      </c>
      <c r="V2" s="4" t="s">
        <v>19</v>
      </c>
      <c r="W2" s="4" t="s">
        <v>105</v>
      </c>
      <c r="X2" s="4" t="s">
        <v>27</v>
      </c>
      <c r="Y2" s="4" t="s">
        <v>59</v>
      </c>
      <c r="Z2" s="4" t="s">
        <v>108</v>
      </c>
      <c r="AA2" s="106">
        <v>127</v>
      </c>
    </row>
    <row r="3" spans="1:27">
      <c r="A3" s="87"/>
      <c r="B3" s="5"/>
      <c r="C3" s="6"/>
      <c r="D3" s="6"/>
      <c r="E3" s="6"/>
      <c r="F3" s="6"/>
      <c r="G3" s="6"/>
      <c r="H3" s="6"/>
      <c r="I3" s="8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7"/>
    </row>
    <row r="4" spans="1:27">
      <c r="A4" s="87"/>
      <c r="B4" s="5"/>
      <c r="C4" s="6"/>
      <c r="D4" s="6"/>
      <c r="E4" s="6"/>
      <c r="F4" s="6"/>
      <c r="G4" s="6"/>
      <c r="H4" s="6"/>
      <c r="I4" s="8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07"/>
    </row>
    <row r="5" ht="12" customHeight="1" spans="1:27">
      <c r="A5" s="87"/>
      <c r="B5" s="5"/>
      <c r="C5" s="6"/>
      <c r="D5" s="6"/>
      <c r="E5" s="6"/>
      <c r="F5" s="6"/>
      <c r="G5" s="6"/>
      <c r="H5" s="6"/>
      <c r="I5" s="8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07"/>
    </row>
    <row r="6" spans="1:27">
      <c r="A6" s="87"/>
      <c r="B6" s="5"/>
      <c r="C6" s="6"/>
      <c r="D6" s="6"/>
      <c r="E6" s="6"/>
      <c r="F6" s="6"/>
      <c r="G6" s="6"/>
      <c r="H6" s="6"/>
      <c r="I6" s="8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7"/>
    </row>
    <row r="7" ht="28" customHeight="1" spans="1:27">
      <c r="A7" s="89"/>
      <c r="B7" s="8"/>
      <c r="C7" s="9"/>
      <c r="D7" s="9"/>
      <c r="E7" s="9"/>
      <c r="F7" s="9"/>
      <c r="G7" s="9"/>
      <c r="H7" s="9"/>
      <c r="I7" s="9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8"/>
    </row>
    <row r="8" ht="15" customHeight="1" spans="1:27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109" t="s">
        <v>30</v>
      </c>
    </row>
    <row r="9" spans="1:27">
      <c r="A9" s="13" t="s">
        <v>31</v>
      </c>
      <c r="B9" s="14" t="s">
        <v>159</v>
      </c>
      <c r="C9" s="15">
        <v>0.1473</v>
      </c>
      <c r="D9" s="16"/>
      <c r="E9" s="16">
        <v>0.0053</v>
      </c>
      <c r="F9" s="16"/>
      <c r="G9" s="16">
        <v>0.0225</v>
      </c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65"/>
      <c r="U9" s="65"/>
      <c r="V9" s="65"/>
      <c r="W9" s="65"/>
      <c r="X9" s="65"/>
      <c r="Y9" s="65"/>
      <c r="Z9" s="65"/>
      <c r="AA9" s="75" t="s">
        <v>127</v>
      </c>
    </row>
    <row r="10" spans="1:27">
      <c r="A10" s="18"/>
      <c r="B10" s="19" t="s">
        <v>68</v>
      </c>
      <c r="C10" s="20"/>
      <c r="D10" s="21"/>
      <c r="E10" s="21">
        <v>0.00733</v>
      </c>
      <c r="F10" s="21"/>
      <c r="G10" s="21"/>
      <c r="H10" s="21"/>
      <c r="I10" s="2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6"/>
      <c r="Y10" s="66"/>
      <c r="Z10" s="66"/>
      <c r="AA10" s="76"/>
    </row>
    <row r="11" spans="1:27">
      <c r="A11" s="18"/>
      <c r="B11" s="23" t="s">
        <v>35</v>
      </c>
      <c r="C11" s="20"/>
      <c r="D11" s="21">
        <v>0.0092</v>
      </c>
      <c r="E11" s="21"/>
      <c r="F11" s="21"/>
      <c r="G11" s="21"/>
      <c r="H11" s="21"/>
      <c r="I11" s="22"/>
      <c r="J11" s="21">
        <v>0.0303</v>
      </c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6"/>
      <c r="Y11" s="66"/>
      <c r="Z11" s="66"/>
      <c r="AA11" s="76"/>
    </row>
    <row r="12" spans="1:27">
      <c r="A12" s="18"/>
      <c r="B12" s="19"/>
      <c r="C12" s="20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6"/>
      <c r="Y12" s="66"/>
      <c r="Z12" s="66"/>
      <c r="AA12" s="76"/>
    </row>
    <row r="13" ht="13.95" spans="1:27">
      <c r="A13" s="24"/>
      <c r="B13" s="25"/>
      <c r="C13" s="26"/>
      <c r="D13" s="27"/>
      <c r="E13" s="27"/>
      <c r="F13" s="27"/>
      <c r="G13" s="27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7"/>
      <c r="U13" s="67"/>
      <c r="V13" s="67"/>
      <c r="W13" s="67"/>
      <c r="X13" s="67"/>
      <c r="Y13" s="67"/>
      <c r="Z13" s="67"/>
      <c r="AA13" s="76"/>
    </row>
    <row r="14" spans="1:27">
      <c r="A14" s="13" t="s">
        <v>36</v>
      </c>
      <c r="B14" s="14" t="s">
        <v>57</v>
      </c>
      <c r="C14" s="15"/>
      <c r="D14" s="16"/>
      <c r="E14" s="16"/>
      <c r="F14" s="16"/>
      <c r="G14" s="16"/>
      <c r="H14" s="16"/>
      <c r="I14" s="17"/>
      <c r="J14" s="16"/>
      <c r="K14" s="16"/>
      <c r="L14" s="16">
        <v>0.1133</v>
      </c>
      <c r="M14" s="16"/>
      <c r="N14" s="16"/>
      <c r="O14" s="16"/>
      <c r="P14" s="16"/>
      <c r="Q14" s="16"/>
      <c r="R14" s="16"/>
      <c r="S14" s="16"/>
      <c r="T14" s="65"/>
      <c r="U14" s="65"/>
      <c r="V14" s="65"/>
      <c r="W14" s="65"/>
      <c r="X14" s="65"/>
      <c r="Y14" s="65"/>
      <c r="Z14" s="65"/>
      <c r="AA14" s="76"/>
    </row>
    <row r="15" spans="1:27">
      <c r="A15" s="18"/>
      <c r="B15" s="19"/>
      <c r="C15" s="20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6"/>
      <c r="Y15" s="66"/>
      <c r="Z15" s="66"/>
      <c r="AA15" s="76"/>
    </row>
    <row r="16" spans="1:27">
      <c r="A16" s="18"/>
      <c r="B16" s="1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6"/>
      <c r="Y16" s="66"/>
      <c r="Z16" s="66"/>
      <c r="AA16" s="76"/>
    </row>
    <row r="17" ht="13.95" spans="1:27">
      <c r="A17" s="31"/>
      <c r="B17" s="25"/>
      <c r="C17" s="94"/>
      <c r="D17" s="63"/>
      <c r="E17" s="63"/>
      <c r="F17" s="63"/>
      <c r="G17" s="63"/>
      <c r="H17" s="63"/>
      <c r="I17" s="9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9"/>
      <c r="U17" s="69"/>
      <c r="V17" s="69"/>
      <c r="W17" s="69"/>
      <c r="X17" s="69"/>
      <c r="Y17" s="69"/>
      <c r="Z17" s="69"/>
      <c r="AA17" s="76"/>
    </row>
    <row r="18" spans="1:27">
      <c r="A18" s="34" t="s">
        <v>37</v>
      </c>
      <c r="B18" s="96" t="s">
        <v>78</v>
      </c>
      <c r="C18" s="15"/>
      <c r="D18" s="16"/>
      <c r="E18" s="16"/>
      <c r="F18" s="16"/>
      <c r="G18" s="16">
        <v>0.005</v>
      </c>
      <c r="H18" s="16">
        <v>0.0403</v>
      </c>
      <c r="I18" s="17"/>
      <c r="J18" s="16"/>
      <c r="K18" s="16"/>
      <c r="L18" s="16"/>
      <c r="M18" s="16">
        <v>0.075</v>
      </c>
      <c r="N18" s="16">
        <v>0.0104</v>
      </c>
      <c r="O18" s="16">
        <v>0.0104</v>
      </c>
      <c r="P18" s="16">
        <v>0.002322</v>
      </c>
      <c r="Q18" s="16"/>
      <c r="R18" s="16"/>
      <c r="S18" s="16">
        <v>0.0385</v>
      </c>
      <c r="T18" s="65"/>
      <c r="U18" s="65"/>
      <c r="V18" s="65">
        <v>0.0062</v>
      </c>
      <c r="W18" s="65"/>
      <c r="X18" s="65"/>
      <c r="Y18" s="65"/>
      <c r="Z18" s="65"/>
      <c r="AA18" s="76"/>
    </row>
    <row r="19" spans="1:27">
      <c r="A19" s="39"/>
      <c r="B19" s="40" t="s">
        <v>128</v>
      </c>
      <c r="C19" s="20"/>
      <c r="D19" s="21">
        <v>0.0102</v>
      </c>
      <c r="E19" s="21"/>
      <c r="F19" s="21"/>
      <c r="G19" s="21"/>
      <c r="H19" s="21"/>
      <c r="I19" s="22"/>
      <c r="J19" s="21"/>
      <c r="K19" s="21"/>
      <c r="L19" s="21"/>
      <c r="M19" s="21">
        <v>0.1823</v>
      </c>
      <c r="N19" s="21">
        <v>0.0153</v>
      </c>
      <c r="O19" s="21"/>
      <c r="P19" s="21"/>
      <c r="Q19" s="21">
        <v>0.0973</v>
      </c>
      <c r="R19" s="21"/>
      <c r="S19" s="21"/>
      <c r="T19" s="66"/>
      <c r="U19" s="66"/>
      <c r="V19" s="66"/>
      <c r="W19" s="66"/>
      <c r="X19" s="66"/>
      <c r="Y19" s="66">
        <v>12</v>
      </c>
      <c r="Z19" s="66"/>
      <c r="AA19" s="76"/>
    </row>
    <row r="20" spans="1:27">
      <c r="A20" s="39"/>
      <c r="B20" s="40" t="s">
        <v>41</v>
      </c>
      <c r="C20" s="20"/>
      <c r="D20" s="21"/>
      <c r="E20" s="21">
        <v>0.00844</v>
      </c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66"/>
      <c r="U20" s="66">
        <v>0.02</v>
      </c>
      <c r="V20" s="66"/>
      <c r="W20" s="66"/>
      <c r="X20" s="66"/>
      <c r="Y20" s="66"/>
      <c r="Z20" s="66"/>
      <c r="AA20" s="76"/>
    </row>
    <row r="21" spans="1:27">
      <c r="A21" s="39"/>
      <c r="B21" s="23" t="s">
        <v>42</v>
      </c>
      <c r="C21" s="20"/>
      <c r="D21" s="21"/>
      <c r="E21" s="21"/>
      <c r="F21" s="21"/>
      <c r="G21" s="21"/>
      <c r="H21" s="21"/>
      <c r="I21" s="22"/>
      <c r="J21" s="21"/>
      <c r="K21" s="21">
        <v>0.0494</v>
      </c>
      <c r="L21" s="21"/>
      <c r="M21" s="21"/>
      <c r="N21" s="21"/>
      <c r="O21" s="21"/>
      <c r="P21" s="21"/>
      <c r="Q21" s="21"/>
      <c r="R21" s="21"/>
      <c r="S21" s="21"/>
      <c r="T21" s="66"/>
      <c r="U21" s="66"/>
      <c r="V21" s="66"/>
      <c r="W21" s="66"/>
      <c r="X21" s="66"/>
      <c r="Y21" s="66"/>
      <c r="Z21" s="66"/>
      <c r="AA21" s="76"/>
    </row>
    <row r="22" ht="13.95" spans="1:27">
      <c r="A22" s="43"/>
      <c r="B22" s="98"/>
      <c r="C22" s="26"/>
      <c r="D22" s="27"/>
      <c r="E22" s="27"/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67"/>
      <c r="U22" s="67"/>
      <c r="V22" s="67"/>
      <c r="W22" s="67"/>
      <c r="X22" s="67"/>
      <c r="Y22" s="67"/>
      <c r="Z22" s="67"/>
      <c r="AA22" s="76"/>
    </row>
    <row r="23" spans="1:27">
      <c r="A23" s="34" t="s">
        <v>43</v>
      </c>
      <c r="B23" s="14" t="s">
        <v>160</v>
      </c>
      <c r="C23" s="15">
        <v>0.0574</v>
      </c>
      <c r="D23" s="16"/>
      <c r="E23" s="16">
        <v>0.005</v>
      </c>
      <c r="F23" s="16">
        <v>0.03</v>
      </c>
      <c r="G23" s="16"/>
      <c r="H23" s="16"/>
      <c r="I23" s="17"/>
      <c r="J23" s="16"/>
      <c r="K23" s="16"/>
      <c r="L23" s="16"/>
      <c r="M23" s="16"/>
      <c r="N23" s="16"/>
      <c r="O23" s="16"/>
      <c r="P23" s="16">
        <v>0.0064</v>
      </c>
      <c r="Q23" s="16"/>
      <c r="R23" s="16"/>
      <c r="S23" s="16"/>
      <c r="T23" s="65">
        <v>0.0064</v>
      </c>
      <c r="U23" s="65"/>
      <c r="V23" s="65"/>
      <c r="W23" s="65"/>
      <c r="X23" s="65"/>
      <c r="Y23" s="65">
        <v>13</v>
      </c>
      <c r="Z23" s="66"/>
      <c r="AA23" s="76"/>
    </row>
    <row r="24" spans="1:27">
      <c r="A24" s="39"/>
      <c r="B24" s="19" t="s">
        <v>115</v>
      </c>
      <c r="C24" s="20"/>
      <c r="D24" s="21"/>
      <c r="E24" s="21">
        <v>0.00733</v>
      </c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1">
        <v>1</v>
      </c>
      <c r="S24" s="21"/>
      <c r="T24" s="66"/>
      <c r="U24" s="66"/>
      <c r="V24" s="66"/>
      <c r="W24" s="66">
        <v>0.0154</v>
      </c>
      <c r="X24" s="66"/>
      <c r="Y24" s="66"/>
      <c r="Z24" s="66">
        <v>0.00316</v>
      </c>
      <c r="AA24" s="76"/>
    </row>
    <row r="25" spans="1:27">
      <c r="A25" s="39"/>
      <c r="B25" s="19" t="s">
        <v>68</v>
      </c>
      <c r="C25" s="20"/>
      <c r="D25" s="21"/>
      <c r="E25" s="21">
        <v>0.00732</v>
      </c>
      <c r="F25" s="21"/>
      <c r="G25" s="21"/>
      <c r="H25" s="21"/>
      <c r="I25" s="22">
        <v>0.0006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/>
      <c r="X25" s="66"/>
      <c r="Y25" s="66"/>
      <c r="Z25" s="66"/>
      <c r="AA25" s="76"/>
    </row>
    <row r="26" ht="13.95" spans="1:27">
      <c r="A26" s="39"/>
      <c r="B26" s="19"/>
      <c r="C26" s="20"/>
      <c r="D26" s="21"/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6"/>
      <c r="U26" s="66"/>
      <c r="V26" s="66"/>
      <c r="W26" s="66"/>
      <c r="X26" s="66"/>
      <c r="Y26" s="66"/>
      <c r="Z26" s="66"/>
      <c r="AA26" s="80"/>
    </row>
    <row r="27" ht="13.95" spans="1:27">
      <c r="A27" s="43"/>
      <c r="B27" s="25"/>
      <c r="C27" s="26"/>
      <c r="D27" s="27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67"/>
      <c r="U27" s="67"/>
      <c r="V27" s="67"/>
      <c r="W27" s="67"/>
      <c r="X27" s="67">
        <v>1</v>
      </c>
      <c r="Y27" s="67"/>
      <c r="Z27" s="67"/>
      <c r="AA27" s="110"/>
    </row>
    <row r="28" ht="15.6" spans="1:27">
      <c r="A28" s="50" t="s">
        <v>46</v>
      </c>
      <c r="B28" s="51"/>
      <c r="C28" s="15">
        <f t="shared" ref="C28:Z28" si="0">SUM(C9:C27)</f>
        <v>0.2047</v>
      </c>
      <c r="D28" s="16">
        <f t="shared" si="0"/>
        <v>0.0194</v>
      </c>
      <c r="E28" s="16">
        <f t="shared" si="0"/>
        <v>0.04072</v>
      </c>
      <c r="F28" s="16">
        <f t="shared" si="0"/>
        <v>0.03</v>
      </c>
      <c r="G28" s="16">
        <f t="shared" si="0"/>
        <v>0.0275</v>
      </c>
      <c r="H28" s="16">
        <f t="shared" si="0"/>
        <v>0.0403</v>
      </c>
      <c r="I28" s="16">
        <f t="shared" si="0"/>
        <v>0.0012</v>
      </c>
      <c r="J28" s="16">
        <f t="shared" si="0"/>
        <v>0.0303</v>
      </c>
      <c r="K28" s="16">
        <f t="shared" si="0"/>
        <v>0.0494</v>
      </c>
      <c r="L28" s="16">
        <f t="shared" si="0"/>
        <v>0.1133</v>
      </c>
      <c r="M28" s="16">
        <f t="shared" si="0"/>
        <v>0.2573</v>
      </c>
      <c r="N28" s="16">
        <f t="shared" si="0"/>
        <v>0.0257</v>
      </c>
      <c r="O28" s="16">
        <f t="shared" si="0"/>
        <v>0.0104</v>
      </c>
      <c r="P28" s="16">
        <f t="shared" si="0"/>
        <v>0.008722</v>
      </c>
      <c r="Q28" s="16">
        <f t="shared" si="0"/>
        <v>0.0973</v>
      </c>
      <c r="R28" s="16">
        <f t="shared" si="0"/>
        <v>1</v>
      </c>
      <c r="S28" s="16">
        <f t="shared" si="0"/>
        <v>0.0385</v>
      </c>
      <c r="T28" s="16">
        <f t="shared" si="0"/>
        <v>0.0064</v>
      </c>
      <c r="U28" s="16">
        <f t="shared" si="0"/>
        <v>0.02</v>
      </c>
      <c r="V28" s="16">
        <f t="shared" si="0"/>
        <v>0.0062</v>
      </c>
      <c r="W28" s="16">
        <f t="shared" si="0"/>
        <v>0.0154</v>
      </c>
      <c r="X28" s="16">
        <f t="shared" si="0"/>
        <v>1</v>
      </c>
      <c r="Y28" s="16">
        <f t="shared" si="0"/>
        <v>25</v>
      </c>
      <c r="Z28" s="16">
        <f t="shared" si="0"/>
        <v>0.00316</v>
      </c>
      <c r="AA28" s="14"/>
    </row>
    <row r="29" ht="15.6" hidden="1" spans="1:27">
      <c r="A29" s="52" t="s">
        <v>47</v>
      </c>
      <c r="B29" s="53"/>
      <c r="C29" s="100">
        <f>127*C28</f>
        <v>25.9969</v>
      </c>
      <c r="D29" s="100">
        <f t="shared" ref="D29:W29" si="1">127*D28</f>
        <v>2.4638</v>
      </c>
      <c r="E29" s="100">
        <f t="shared" si="1"/>
        <v>5.17144</v>
      </c>
      <c r="F29" s="100">
        <f t="shared" si="1"/>
        <v>3.81</v>
      </c>
      <c r="G29" s="100">
        <f t="shared" si="1"/>
        <v>3.4925</v>
      </c>
      <c r="H29" s="100">
        <f t="shared" si="1"/>
        <v>5.1181</v>
      </c>
      <c r="I29" s="100">
        <f t="shared" si="1"/>
        <v>0.1524</v>
      </c>
      <c r="J29" s="100">
        <f t="shared" si="1"/>
        <v>3.8481</v>
      </c>
      <c r="K29" s="100">
        <f t="shared" si="1"/>
        <v>6.2738</v>
      </c>
      <c r="L29" s="100">
        <f t="shared" si="1"/>
        <v>14.3891</v>
      </c>
      <c r="M29" s="100">
        <f t="shared" si="1"/>
        <v>32.6771</v>
      </c>
      <c r="N29" s="100">
        <f t="shared" si="1"/>
        <v>3.2639</v>
      </c>
      <c r="O29" s="100">
        <f t="shared" si="1"/>
        <v>1.3208</v>
      </c>
      <c r="P29" s="100">
        <f t="shared" si="1"/>
        <v>1.107694</v>
      </c>
      <c r="Q29" s="100">
        <f t="shared" si="1"/>
        <v>12.3571</v>
      </c>
      <c r="R29" s="100">
        <v>1</v>
      </c>
      <c r="S29" s="100">
        <f t="shared" si="1"/>
        <v>4.8895</v>
      </c>
      <c r="T29" s="100">
        <f t="shared" si="1"/>
        <v>0.8128</v>
      </c>
      <c r="U29" s="100">
        <f t="shared" si="1"/>
        <v>2.54</v>
      </c>
      <c r="V29" s="100">
        <f t="shared" si="1"/>
        <v>0.7874</v>
      </c>
      <c r="W29" s="100">
        <f t="shared" si="1"/>
        <v>1.9558</v>
      </c>
      <c r="X29" s="100">
        <v>1</v>
      </c>
      <c r="Y29" s="100">
        <v>25</v>
      </c>
      <c r="Z29" s="100">
        <f>127*Z28</f>
        <v>0.40132</v>
      </c>
      <c r="AA29" s="19"/>
    </row>
    <row r="30" ht="15.6" spans="1:27">
      <c r="A30" s="52" t="s">
        <v>47</v>
      </c>
      <c r="B30" s="53"/>
      <c r="C30" s="54">
        <f t="shared" ref="C30:K30" si="2">ROUND(C29,2)</f>
        <v>26</v>
      </c>
      <c r="D30" s="55">
        <f t="shared" si="2"/>
        <v>2.46</v>
      </c>
      <c r="E30" s="55">
        <f t="shared" si="2"/>
        <v>5.17</v>
      </c>
      <c r="F30" s="55">
        <f t="shared" si="2"/>
        <v>3.81</v>
      </c>
      <c r="G30" s="55">
        <f t="shared" si="2"/>
        <v>3.49</v>
      </c>
      <c r="H30" s="55">
        <f t="shared" si="2"/>
        <v>5.12</v>
      </c>
      <c r="I30" s="55">
        <f t="shared" si="2"/>
        <v>0.15</v>
      </c>
      <c r="J30" s="55">
        <f t="shared" si="2"/>
        <v>3.85</v>
      </c>
      <c r="K30" s="55">
        <f t="shared" si="2"/>
        <v>6.27</v>
      </c>
      <c r="L30" s="55">
        <v>72</v>
      </c>
      <c r="M30" s="55">
        <f t="shared" ref="M30:W30" si="3">ROUND(M29,2)</f>
        <v>32.68</v>
      </c>
      <c r="N30" s="64">
        <f t="shared" si="3"/>
        <v>3.26</v>
      </c>
      <c r="O30" s="64">
        <f t="shared" si="3"/>
        <v>1.32</v>
      </c>
      <c r="P30" s="64">
        <f t="shared" si="3"/>
        <v>1.11</v>
      </c>
      <c r="Q30" s="64">
        <f t="shared" si="3"/>
        <v>12.36</v>
      </c>
      <c r="R30" s="64">
        <v>1</v>
      </c>
      <c r="S30" s="64">
        <f t="shared" si="3"/>
        <v>4.89</v>
      </c>
      <c r="T30" s="64">
        <f t="shared" si="3"/>
        <v>0.81</v>
      </c>
      <c r="U30" s="64">
        <f t="shared" si="3"/>
        <v>2.54</v>
      </c>
      <c r="V30" s="64">
        <f t="shared" si="3"/>
        <v>0.79</v>
      </c>
      <c r="W30" s="64">
        <f t="shared" si="3"/>
        <v>1.96</v>
      </c>
      <c r="X30" s="64">
        <v>1</v>
      </c>
      <c r="Y30" s="64">
        <f>ROUND(Y29,2)</f>
        <v>25</v>
      </c>
      <c r="Z30" s="64">
        <f>ROUND(Z29,2)</f>
        <v>0.4</v>
      </c>
      <c r="AA30" s="19"/>
    </row>
    <row r="31" ht="15.6" spans="1:27">
      <c r="A31" s="52" t="s">
        <v>48</v>
      </c>
      <c r="B31" s="53"/>
      <c r="C31" s="54">
        <v>77</v>
      </c>
      <c r="D31" s="56">
        <v>770</v>
      </c>
      <c r="E31" s="56">
        <v>77</v>
      </c>
      <c r="F31" s="56">
        <v>160</v>
      </c>
      <c r="G31" s="56">
        <v>55</v>
      </c>
      <c r="H31" s="55">
        <v>290</v>
      </c>
      <c r="I31" s="56">
        <v>1700</v>
      </c>
      <c r="J31" s="56">
        <v>62.37</v>
      </c>
      <c r="K31" s="56">
        <v>39.5</v>
      </c>
      <c r="L31" s="55">
        <v>40</v>
      </c>
      <c r="M31" s="55">
        <v>32</v>
      </c>
      <c r="N31" s="55">
        <v>47</v>
      </c>
      <c r="O31" s="64">
        <v>56</v>
      </c>
      <c r="P31" s="64">
        <v>200</v>
      </c>
      <c r="Q31" s="55">
        <v>250</v>
      </c>
      <c r="R31" s="55">
        <v>46</v>
      </c>
      <c r="S31" s="55">
        <v>140</v>
      </c>
      <c r="T31" s="55">
        <v>85</v>
      </c>
      <c r="U31" s="64">
        <v>230</v>
      </c>
      <c r="V31" s="64">
        <v>300</v>
      </c>
      <c r="W31" s="64">
        <v>320</v>
      </c>
      <c r="X31" s="64">
        <v>11</v>
      </c>
      <c r="Y31" s="64">
        <v>7</v>
      </c>
      <c r="Z31" s="64">
        <v>100</v>
      </c>
      <c r="AA31" s="82"/>
    </row>
    <row r="32" ht="16.35" spans="1:27">
      <c r="A32" s="57" t="s">
        <v>49</v>
      </c>
      <c r="B32" s="58"/>
      <c r="C32" s="101">
        <f t="shared" ref="C32:Z32" si="4">C30*C31</f>
        <v>2002</v>
      </c>
      <c r="D32" s="101">
        <f t="shared" si="4"/>
        <v>1894.2</v>
      </c>
      <c r="E32" s="101">
        <f t="shared" si="4"/>
        <v>398.09</v>
      </c>
      <c r="F32" s="101">
        <f t="shared" si="4"/>
        <v>609.6</v>
      </c>
      <c r="G32" s="101">
        <f t="shared" si="4"/>
        <v>191.95</v>
      </c>
      <c r="H32" s="101">
        <f t="shared" si="4"/>
        <v>1484.8</v>
      </c>
      <c r="I32" s="101">
        <f t="shared" si="4"/>
        <v>255</v>
      </c>
      <c r="J32" s="101">
        <f t="shared" si="4"/>
        <v>240.1245</v>
      </c>
      <c r="K32" s="101">
        <f t="shared" si="4"/>
        <v>247.665</v>
      </c>
      <c r="L32" s="101">
        <f t="shared" si="4"/>
        <v>2880</v>
      </c>
      <c r="M32" s="101">
        <f t="shared" si="4"/>
        <v>1045.76</v>
      </c>
      <c r="N32" s="101">
        <f t="shared" si="4"/>
        <v>153.22</v>
      </c>
      <c r="O32" s="101">
        <f t="shared" si="4"/>
        <v>73.92</v>
      </c>
      <c r="P32" s="101">
        <f t="shared" si="4"/>
        <v>222</v>
      </c>
      <c r="Q32" s="101">
        <f t="shared" si="4"/>
        <v>3090</v>
      </c>
      <c r="R32" s="101">
        <f t="shared" si="4"/>
        <v>46</v>
      </c>
      <c r="S32" s="101">
        <f t="shared" si="4"/>
        <v>684.6</v>
      </c>
      <c r="T32" s="101">
        <f t="shared" si="4"/>
        <v>68.85</v>
      </c>
      <c r="U32" s="101">
        <f t="shared" si="4"/>
        <v>584.2</v>
      </c>
      <c r="V32" s="101">
        <f t="shared" si="4"/>
        <v>237</v>
      </c>
      <c r="W32" s="101">
        <f t="shared" si="4"/>
        <v>627.2</v>
      </c>
      <c r="X32" s="101">
        <f t="shared" si="4"/>
        <v>11</v>
      </c>
      <c r="Y32" s="101">
        <f t="shared" si="4"/>
        <v>175</v>
      </c>
      <c r="Z32" s="101">
        <f t="shared" si="4"/>
        <v>40</v>
      </c>
      <c r="AA32" s="83">
        <f>SUM(C32:Z32)</f>
        <v>17262.1795</v>
      </c>
    </row>
    <row r="33" ht="15.6" spans="1:27">
      <c r="A33" s="60"/>
      <c r="B33" s="60"/>
      <c r="C33" s="102"/>
      <c r="D33" s="102"/>
      <c r="E33" s="102"/>
      <c r="F33" s="102"/>
      <c r="G33" s="102"/>
      <c r="H33" s="102"/>
      <c r="I33" s="103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61">
        <f>AA32/AA2</f>
        <v>135.922673228346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6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W35"/>
  <sheetViews>
    <sheetView workbookViewId="0">
      <pane ySplit="7" topLeftCell="A17" activePane="bottomLeft" state="frozen"/>
      <selection/>
      <selection pane="bottomLeft" activeCell="A28" sqref="$A28:$XFD28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84" customWidth="1"/>
    <col min="9" max="10" width="6.11111111111111" customWidth="1"/>
    <col min="11" max="11" width="7.11111111111111" customWidth="1"/>
    <col min="12" max="12" width="6.33333333333333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55555555555556" customWidth="1"/>
    <col min="18" max="18" width="6.44444444444444" customWidth="1"/>
    <col min="19" max="19" width="6.33333333333333" customWidth="1"/>
    <col min="20" max="20" width="5.55555555555556" customWidth="1"/>
    <col min="21" max="21" width="6.66666666666667" customWidth="1"/>
    <col min="22" max="22" width="5.33333333333333" customWidth="1"/>
    <col min="23" max="23" width="8.66666666666667" customWidth="1"/>
  </cols>
  <sheetData>
    <row r="1" s="1" customFormat="1" ht="43" customHeight="1" spans="1:1">
      <c r="A1" s="1" t="s">
        <v>0</v>
      </c>
    </row>
    <row r="2" customHeight="1" spans="1:23">
      <c r="A2" s="85"/>
      <c r="B2" s="3" t="s">
        <v>161</v>
      </c>
      <c r="C2" s="4" t="s">
        <v>2</v>
      </c>
      <c r="D2" s="4" t="s">
        <v>3</v>
      </c>
      <c r="E2" s="4" t="s">
        <v>4</v>
      </c>
      <c r="F2" s="4" t="s">
        <v>83</v>
      </c>
      <c r="G2" s="4" t="s">
        <v>6</v>
      </c>
      <c r="H2" s="86" t="s">
        <v>7</v>
      </c>
      <c r="I2" s="4" t="s">
        <v>10</v>
      </c>
      <c r="J2" s="4" t="s">
        <v>11</v>
      </c>
      <c r="K2" s="4" t="s">
        <v>72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23</v>
      </c>
      <c r="R2" s="4" t="s">
        <v>12</v>
      </c>
      <c r="S2" s="4" t="s">
        <v>73</v>
      </c>
      <c r="T2" s="4" t="s">
        <v>27</v>
      </c>
      <c r="U2" s="4" t="s">
        <v>55</v>
      </c>
      <c r="V2" s="4" t="s">
        <v>59</v>
      </c>
      <c r="W2" s="106">
        <v>137</v>
      </c>
    </row>
    <row r="3" spans="1:23">
      <c r="A3" s="87"/>
      <c r="B3" s="5"/>
      <c r="C3" s="6"/>
      <c r="D3" s="6"/>
      <c r="E3" s="6"/>
      <c r="F3" s="6"/>
      <c r="G3" s="6"/>
      <c r="H3" s="8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7"/>
    </row>
    <row r="4" spans="1:23">
      <c r="A4" s="87"/>
      <c r="B4" s="5"/>
      <c r="C4" s="6"/>
      <c r="D4" s="6"/>
      <c r="E4" s="6"/>
      <c r="F4" s="6"/>
      <c r="G4" s="6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7"/>
    </row>
    <row r="5" ht="12" customHeight="1" spans="1:23">
      <c r="A5" s="87"/>
      <c r="B5" s="5"/>
      <c r="C5" s="6"/>
      <c r="D5" s="6"/>
      <c r="E5" s="6"/>
      <c r="F5" s="6"/>
      <c r="G5" s="6"/>
      <c r="H5" s="8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07"/>
    </row>
    <row r="6" spans="1:23">
      <c r="A6" s="87"/>
      <c r="B6" s="5"/>
      <c r="C6" s="6"/>
      <c r="D6" s="6"/>
      <c r="E6" s="6"/>
      <c r="F6" s="6"/>
      <c r="G6" s="6"/>
      <c r="H6" s="8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07"/>
    </row>
    <row r="7" ht="28" customHeight="1" spans="1:23">
      <c r="A7" s="89"/>
      <c r="B7" s="8"/>
      <c r="C7" s="9"/>
      <c r="D7" s="9"/>
      <c r="E7" s="9"/>
      <c r="F7" s="9"/>
      <c r="G7" s="9"/>
      <c r="H7" s="9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8"/>
    </row>
    <row r="8" ht="15" customHeight="1" spans="1:23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109" t="s">
        <v>30</v>
      </c>
    </row>
    <row r="9" spans="1:23">
      <c r="A9" s="13" t="s">
        <v>31</v>
      </c>
      <c r="B9" s="14" t="s">
        <v>133</v>
      </c>
      <c r="C9" s="15">
        <v>0.14595</v>
      </c>
      <c r="D9" s="16"/>
      <c r="E9" s="16">
        <v>0.0054</v>
      </c>
      <c r="F9" s="16">
        <v>0.015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65"/>
      <c r="S9" s="65"/>
      <c r="T9" s="65"/>
      <c r="U9" s="65"/>
      <c r="V9" s="65"/>
      <c r="W9" s="75" t="s">
        <v>162</v>
      </c>
    </row>
    <row r="10" spans="1:23">
      <c r="A10" s="18"/>
      <c r="B10" s="19" t="s">
        <v>68</v>
      </c>
      <c r="C10" s="20"/>
      <c r="D10" s="21"/>
      <c r="E10" s="21">
        <v>0.0074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66"/>
      <c r="S10" s="66"/>
      <c r="T10" s="66"/>
      <c r="U10" s="66"/>
      <c r="V10" s="66"/>
      <c r="W10" s="76"/>
    </row>
    <row r="11" spans="1:23">
      <c r="A11" s="18"/>
      <c r="B11" s="23" t="s">
        <v>35</v>
      </c>
      <c r="C11" s="20"/>
      <c r="D11" s="21">
        <v>0.0094</v>
      </c>
      <c r="E11" s="21"/>
      <c r="F11" s="21"/>
      <c r="G11" s="21"/>
      <c r="H11" s="22"/>
      <c r="I11" s="21">
        <v>0.0303</v>
      </c>
      <c r="J11" s="21"/>
      <c r="K11" s="21"/>
      <c r="L11" s="21"/>
      <c r="M11" s="21"/>
      <c r="N11" s="21"/>
      <c r="O11" s="21"/>
      <c r="P11" s="21"/>
      <c r="Q11" s="21"/>
      <c r="R11" s="66"/>
      <c r="S11" s="66"/>
      <c r="T11" s="66"/>
      <c r="U11" s="66"/>
      <c r="V11" s="66"/>
      <c r="W11" s="76"/>
    </row>
    <row r="12" spans="1:23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66"/>
      <c r="S12" s="66"/>
      <c r="T12" s="66"/>
      <c r="U12" s="66"/>
      <c r="V12" s="66"/>
      <c r="W12" s="76"/>
    </row>
    <row r="13" ht="13.95" spans="1:23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67"/>
      <c r="S13" s="67"/>
      <c r="T13" s="67"/>
      <c r="U13" s="67"/>
      <c r="V13" s="67"/>
      <c r="W13" s="76"/>
    </row>
    <row r="14" spans="1:23">
      <c r="A14" s="13" t="s">
        <v>36</v>
      </c>
      <c r="B14" s="14" t="s">
        <v>72</v>
      </c>
      <c r="C14" s="15"/>
      <c r="D14" s="16"/>
      <c r="E14" s="16"/>
      <c r="F14" s="16"/>
      <c r="G14" s="16"/>
      <c r="H14" s="17"/>
      <c r="I14" s="16"/>
      <c r="J14" s="16"/>
      <c r="K14" s="16">
        <v>0.13283</v>
      </c>
      <c r="L14" s="16"/>
      <c r="M14" s="16"/>
      <c r="N14" s="16"/>
      <c r="O14" s="16"/>
      <c r="P14" s="16"/>
      <c r="Q14" s="16"/>
      <c r="R14" s="65"/>
      <c r="S14" s="65"/>
      <c r="T14" s="65"/>
      <c r="U14" s="65"/>
      <c r="V14" s="65"/>
      <c r="W14" s="76"/>
    </row>
    <row r="15" spans="1:23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66"/>
      <c r="S15" s="66"/>
      <c r="T15" s="66"/>
      <c r="U15" s="66"/>
      <c r="V15" s="66"/>
      <c r="W15" s="76"/>
    </row>
    <row r="16" spans="1:23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6"/>
      <c r="S16" s="66"/>
      <c r="T16" s="66"/>
      <c r="U16" s="66"/>
      <c r="V16" s="66"/>
      <c r="W16" s="76"/>
    </row>
    <row r="17" ht="13.95" spans="1:23">
      <c r="A17" s="31"/>
      <c r="B17" s="25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9"/>
      <c r="S17" s="69"/>
      <c r="T17" s="69"/>
      <c r="U17" s="69"/>
      <c r="V17" s="69"/>
      <c r="W17" s="76"/>
    </row>
    <row r="18" ht="16" customHeight="1" spans="1:23">
      <c r="A18" s="34" t="s">
        <v>37</v>
      </c>
      <c r="B18" s="96" t="s">
        <v>122</v>
      </c>
      <c r="C18" s="15"/>
      <c r="D18" s="16">
        <v>0.0023</v>
      </c>
      <c r="E18" s="16"/>
      <c r="F18" s="16"/>
      <c r="G18" s="16"/>
      <c r="H18" s="17"/>
      <c r="I18" s="16"/>
      <c r="J18" s="16"/>
      <c r="K18" s="16"/>
      <c r="L18" s="16">
        <v>0.0774</v>
      </c>
      <c r="M18" s="16">
        <v>0.0101</v>
      </c>
      <c r="N18" s="16">
        <v>0.0104</v>
      </c>
      <c r="O18" s="16">
        <v>0.002322</v>
      </c>
      <c r="P18" s="16">
        <v>0.0758</v>
      </c>
      <c r="Q18" s="16">
        <v>0.0124</v>
      </c>
      <c r="R18" s="65"/>
      <c r="S18" s="65"/>
      <c r="T18" s="65"/>
      <c r="U18" s="65"/>
      <c r="V18" s="65">
        <v>4</v>
      </c>
      <c r="W18" s="76"/>
    </row>
    <row r="19" ht="15" customHeight="1" spans="1:23">
      <c r="A19" s="39"/>
      <c r="B19" s="40" t="s">
        <v>163</v>
      </c>
      <c r="C19" s="20"/>
      <c r="D19" s="21"/>
      <c r="E19" s="21"/>
      <c r="F19" s="21"/>
      <c r="G19" s="21">
        <v>0.0404</v>
      </c>
      <c r="H19" s="22"/>
      <c r="I19" s="21"/>
      <c r="J19" s="21"/>
      <c r="K19" s="21"/>
      <c r="L19" s="21"/>
      <c r="M19" s="21">
        <v>0.009</v>
      </c>
      <c r="N19" s="21">
        <v>0.0204</v>
      </c>
      <c r="O19" s="21">
        <v>0.00644</v>
      </c>
      <c r="P19" s="21">
        <v>0.0754</v>
      </c>
      <c r="Q19" s="21"/>
      <c r="R19" s="66"/>
      <c r="S19" s="66"/>
      <c r="T19" s="66"/>
      <c r="U19" s="66"/>
      <c r="V19" s="66"/>
      <c r="W19" s="76"/>
    </row>
    <row r="20" spans="1:23">
      <c r="A20" s="39"/>
      <c r="B20" s="40" t="s">
        <v>99</v>
      </c>
      <c r="C20" s="20"/>
      <c r="D20" s="21"/>
      <c r="E20" s="21">
        <v>0.00844</v>
      </c>
      <c r="F20" s="21"/>
      <c r="G20" s="21" t="s">
        <v>111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66">
        <v>0.02044</v>
      </c>
      <c r="S20" s="66"/>
      <c r="T20" s="66"/>
      <c r="U20" s="66"/>
      <c r="V20" s="66"/>
      <c r="W20" s="76"/>
    </row>
    <row r="21" spans="1:23">
      <c r="A21" s="39"/>
      <c r="B21" s="23" t="s">
        <v>42</v>
      </c>
      <c r="C21" s="20"/>
      <c r="D21" s="21"/>
      <c r="E21" s="21"/>
      <c r="F21" s="21"/>
      <c r="G21" s="21"/>
      <c r="H21" s="22"/>
      <c r="I21" s="21"/>
      <c r="J21" s="21">
        <v>0.04816</v>
      </c>
      <c r="K21" s="21"/>
      <c r="L21" s="21"/>
      <c r="M21" s="21"/>
      <c r="N21" s="21"/>
      <c r="O21" s="21"/>
      <c r="P21" s="21"/>
      <c r="Q21" s="21"/>
      <c r="R21" s="66"/>
      <c r="S21" s="66"/>
      <c r="T21" s="66"/>
      <c r="U21" s="66"/>
      <c r="V21" s="66"/>
      <c r="W21" s="76"/>
    </row>
    <row r="22" ht="13.95" spans="1:23">
      <c r="A22" s="43"/>
      <c r="B22" s="98"/>
      <c r="C22" s="26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67"/>
      <c r="S22" s="67"/>
      <c r="T22" s="67"/>
      <c r="U22" s="67"/>
      <c r="V22" s="67"/>
      <c r="W22" s="76"/>
    </row>
    <row r="23" spans="1:23">
      <c r="A23" s="34" t="s">
        <v>43</v>
      </c>
      <c r="B23" s="14" t="s">
        <v>81</v>
      </c>
      <c r="C23" s="15"/>
      <c r="D23" s="16">
        <v>0.0044</v>
      </c>
      <c r="E23" s="16">
        <v>0.0044</v>
      </c>
      <c r="F23" s="16"/>
      <c r="G23" s="16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65"/>
      <c r="S23" s="65">
        <v>0.008</v>
      </c>
      <c r="T23" s="65"/>
      <c r="U23" s="65">
        <v>0.0333</v>
      </c>
      <c r="V23" s="65"/>
      <c r="W23" s="76"/>
    </row>
    <row r="24" spans="1:23">
      <c r="A24" s="39"/>
      <c r="B24" s="19" t="s">
        <v>68</v>
      </c>
      <c r="C24" s="20"/>
      <c r="D24" s="21"/>
      <c r="E24" s="21">
        <v>0.00796</v>
      </c>
      <c r="F24" s="21"/>
      <c r="G24" s="21"/>
      <c r="H24" s="22">
        <v>0.0006</v>
      </c>
      <c r="I24" s="21"/>
      <c r="J24" s="21"/>
      <c r="K24" s="21"/>
      <c r="L24" s="21"/>
      <c r="M24" s="21"/>
      <c r="N24" s="21"/>
      <c r="O24" s="21"/>
      <c r="P24" s="21"/>
      <c r="Q24" s="21"/>
      <c r="R24" s="66"/>
      <c r="S24" s="66"/>
      <c r="T24" s="66"/>
      <c r="U24" s="66"/>
      <c r="V24" s="66"/>
      <c r="W24" s="76"/>
    </row>
    <row r="25" ht="13.95" spans="1:23">
      <c r="A25" s="39"/>
      <c r="B25" s="19"/>
      <c r="C25" s="20"/>
      <c r="D25" s="21"/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66"/>
      <c r="S25" s="66"/>
      <c r="T25" s="66"/>
      <c r="U25" s="66"/>
      <c r="V25" s="66"/>
      <c r="W25" s="80"/>
    </row>
    <row r="26" ht="13.95" spans="1:23">
      <c r="A26" s="43"/>
      <c r="B26" s="25"/>
      <c r="C26" s="26"/>
      <c r="D26" s="27"/>
      <c r="E26" s="27"/>
      <c r="F26" s="27"/>
      <c r="G26" s="27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67"/>
      <c r="S26" s="67"/>
      <c r="T26" s="67">
        <v>1</v>
      </c>
      <c r="U26" s="67"/>
      <c r="V26" s="67"/>
      <c r="W26" s="110"/>
    </row>
    <row r="27" ht="15.6" spans="1:23">
      <c r="A27" s="50" t="s">
        <v>46</v>
      </c>
      <c r="B27" s="51"/>
      <c r="C27" s="15">
        <f t="shared" ref="C27:U27" si="0">SUM(C9:C26)</f>
        <v>0.14595</v>
      </c>
      <c r="D27" s="16">
        <f t="shared" si="0"/>
        <v>0.0161</v>
      </c>
      <c r="E27" s="16">
        <f t="shared" si="0"/>
        <v>0.0336</v>
      </c>
      <c r="F27" s="16">
        <f t="shared" si="0"/>
        <v>0.015</v>
      </c>
      <c r="G27" s="16">
        <f t="shared" si="0"/>
        <v>0.0404</v>
      </c>
      <c r="H27" s="16">
        <f t="shared" si="0"/>
        <v>0.0012</v>
      </c>
      <c r="I27" s="16">
        <f t="shared" si="0"/>
        <v>0.0303</v>
      </c>
      <c r="J27" s="16">
        <f t="shared" si="0"/>
        <v>0.04816</v>
      </c>
      <c r="K27" s="16">
        <f t="shared" si="0"/>
        <v>0.13283</v>
      </c>
      <c r="L27" s="16">
        <f t="shared" si="0"/>
        <v>0.0774</v>
      </c>
      <c r="M27" s="16">
        <f t="shared" si="0"/>
        <v>0.0191</v>
      </c>
      <c r="N27" s="16">
        <f t="shared" si="0"/>
        <v>0.0308</v>
      </c>
      <c r="O27" s="16">
        <f t="shared" si="0"/>
        <v>0.008762</v>
      </c>
      <c r="P27" s="16">
        <f t="shared" si="0"/>
        <v>0.1512</v>
      </c>
      <c r="Q27" s="16">
        <f t="shared" si="0"/>
        <v>0.0124</v>
      </c>
      <c r="R27" s="16">
        <f t="shared" si="0"/>
        <v>0.02044</v>
      </c>
      <c r="S27" s="16">
        <f t="shared" si="0"/>
        <v>0.008</v>
      </c>
      <c r="T27" s="16">
        <v>1</v>
      </c>
      <c r="U27" s="104">
        <f>SUM(U9:U26)</f>
        <v>0.0333</v>
      </c>
      <c r="V27" s="105">
        <v>4</v>
      </c>
      <c r="W27" s="14"/>
    </row>
    <row r="28" ht="15.6" hidden="1" spans="1:23">
      <c r="A28" s="52" t="s">
        <v>47</v>
      </c>
      <c r="B28" s="53"/>
      <c r="C28" s="100">
        <f>137*C27</f>
        <v>19.99515</v>
      </c>
      <c r="D28" s="100">
        <f t="shared" ref="D28:V28" si="1">137*D27</f>
        <v>2.2057</v>
      </c>
      <c r="E28" s="100">
        <f t="shared" si="1"/>
        <v>4.6032</v>
      </c>
      <c r="F28" s="100">
        <f t="shared" si="1"/>
        <v>2.055</v>
      </c>
      <c r="G28" s="100">
        <f t="shared" si="1"/>
        <v>5.5348</v>
      </c>
      <c r="H28" s="100">
        <f t="shared" si="1"/>
        <v>0.1644</v>
      </c>
      <c r="I28" s="100">
        <f t="shared" si="1"/>
        <v>4.1511</v>
      </c>
      <c r="J28" s="100">
        <f t="shared" si="1"/>
        <v>6.59792</v>
      </c>
      <c r="K28" s="100">
        <f t="shared" si="1"/>
        <v>18.19771</v>
      </c>
      <c r="L28" s="100">
        <f t="shared" si="1"/>
        <v>10.6038</v>
      </c>
      <c r="M28" s="100">
        <f t="shared" si="1"/>
        <v>2.6167</v>
      </c>
      <c r="N28" s="100">
        <f t="shared" si="1"/>
        <v>4.2196</v>
      </c>
      <c r="O28" s="100">
        <f t="shared" si="1"/>
        <v>1.200394</v>
      </c>
      <c r="P28" s="100">
        <f t="shared" si="1"/>
        <v>20.7144</v>
      </c>
      <c r="Q28" s="100">
        <f t="shared" si="1"/>
        <v>1.6988</v>
      </c>
      <c r="R28" s="100">
        <f t="shared" si="1"/>
        <v>2.80028</v>
      </c>
      <c r="S28" s="100">
        <f t="shared" si="1"/>
        <v>1.096</v>
      </c>
      <c r="T28" s="100">
        <v>1</v>
      </c>
      <c r="U28" s="100">
        <f>137*U27</f>
        <v>4.5621</v>
      </c>
      <c r="V28" s="100">
        <v>4</v>
      </c>
      <c r="W28" s="19"/>
    </row>
    <row r="29" ht="15.6" spans="1:23">
      <c r="A29" s="52" t="s">
        <v>47</v>
      </c>
      <c r="B29" s="53"/>
      <c r="C29" s="54">
        <f t="shared" ref="C29:K29" si="2">ROUND(C28,2)</f>
        <v>20</v>
      </c>
      <c r="D29" s="55">
        <f t="shared" si="2"/>
        <v>2.21</v>
      </c>
      <c r="E29" s="55">
        <f t="shared" si="2"/>
        <v>4.6</v>
      </c>
      <c r="F29" s="55">
        <f t="shared" si="2"/>
        <v>2.06</v>
      </c>
      <c r="G29" s="55">
        <f t="shared" si="2"/>
        <v>5.53</v>
      </c>
      <c r="H29" s="55">
        <f t="shared" si="2"/>
        <v>0.16</v>
      </c>
      <c r="I29" s="55">
        <f t="shared" si="2"/>
        <v>4.15</v>
      </c>
      <c r="J29" s="55">
        <f t="shared" si="2"/>
        <v>6.6</v>
      </c>
      <c r="K29" s="55">
        <f t="shared" si="2"/>
        <v>18.2</v>
      </c>
      <c r="L29" s="55">
        <f t="shared" ref="L29:U29" si="3">ROUND(L28,2)</f>
        <v>10.6</v>
      </c>
      <c r="M29" s="64">
        <f t="shared" si="3"/>
        <v>2.62</v>
      </c>
      <c r="N29" s="64">
        <f t="shared" si="3"/>
        <v>4.22</v>
      </c>
      <c r="O29" s="64">
        <f t="shared" si="3"/>
        <v>1.2</v>
      </c>
      <c r="P29" s="64">
        <f t="shared" si="3"/>
        <v>20.71</v>
      </c>
      <c r="Q29" s="64">
        <f t="shared" si="3"/>
        <v>1.7</v>
      </c>
      <c r="R29" s="64">
        <f t="shared" si="3"/>
        <v>2.8</v>
      </c>
      <c r="S29" s="64">
        <f t="shared" si="3"/>
        <v>1.1</v>
      </c>
      <c r="T29" s="64">
        <v>1</v>
      </c>
      <c r="U29" s="64">
        <f>ROUND(U28,2)</f>
        <v>4.56</v>
      </c>
      <c r="V29" s="70">
        <v>4</v>
      </c>
      <c r="W29" s="19"/>
    </row>
    <row r="30" ht="15.6" spans="1:23">
      <c r="A30" s="52" t="s">
        <v>48</v>
      </c>
      <c r="B30" s="53"/>
      <c r="C30" s="54">
        <v>77</v>
      </c>
      <c r="D30" s="56">
        <v>770</v>
      </c>
      <c r="E30" s="56">
        <v>77</v>
      </c>
      <c r="F30" s="55">
        <v>160</v>
      </c>
      <c r="G30" s="55">
        <v>90</v>
      </c>
      <c r="H30" s="56">
        <v>1700</v>
      </c>
      <c r="I30" s="56">
        <v>62.37</v>
      </c>
      <c r="J30" s="56">
        <v>39.5</v>
      </c>
      <c r="K30" s="55">
        <v>88.11</v>
      </c>
      <c r="L30" s="55">
        <v>32</v>
      </c>
      <c r="M30" s="55">
        <v>47</v>
      </c>
      <c r="N30" s="64">
        <v>56</v>
      </c>
      <c r="O30" s="64">
        <v>200</v>
      </c>
      <c r="P30" s="55">
        <v>250</v>
      </c>
      <c r="Q30" s="55">
        <v>85</v>
      </c>
      <c r="R30" s="64">
        <v>230</v>
      </c>
      <c r="S30" s="64">
        <v>600</v>
      </c>
      <c r="T30" s="64">
        <v>11</v>
      </c>
      <c r="U30" s="64">
        <v>115</v>
      </c>
      <c r="V30" s="64">
        <v>7</v>
      </c>
      <c r="W30" s="82"/>
    </row>
    <row r="31" ht="16.35" spans="1:23">
      <c r="A31" s="57" t="s">
        <v>49</v>
      </c>
      <c r="B31" s="58"/>
      <c r="C31" s="101">
        <f t="shared" ref="C31:V31" si="4">C29*C30</f>
        <v>1540</v>
      </c>
      <c r="D31" s="101">
        <f t="shared" si="4"/>
        <v>1701.7</v>
      </c>
      <c r="E31" s="101">
        <f t="shared" si="4"/>
        <v>354.2</v>
      </c>
      <c r="F31" s="101">
        <f t="shared" si="4"/>
        <v>329.6</v>
      </c>
      <c r="G31" s="101">
        <f t="shared" si="4"/>
        <v>497.7</v>
      </c>
      <c r="H31" s="101">
        <f t="shared" si="4"/>
        <v>272</v>
      </c>
      <c r="I31" s="101">
        <f t="shared" si="4"/>
        <v>258.8355</v>
      </c>
      <c r="J31" s="101">
        <f t="shared" si="4"/>
        <v>260.7</v>
      </c>
      <c r="K31" s="101">
        <f t="shared" si="4"/>
        <v>1603.602</v>
      </c>
      <c r="L31" s="101">
        <f t="shared" si="4"/>
        <v>339.2</v>
      </c>
      <c r="M31" s="101">
        <f t="shared" si="4"/>
        <v>123.14</v>
      </c>
      <c r="N31" s="101">
        <f t="shared" si="4"/>
        <v>236.32</v>
      </c>
      <c r="O31" s="101">
        <f t="shared" si="4"/>
        <v>240</v>
      </c>
      <c r="P31" s="101">
        <f t="shared" si="4"/>
        <v>5177.5</v>
      </c>
      <c r="Q31" s="101">
        <f t="shared" si="4"/>
        <v>144.5</v>
      </c>
      <c r="R31" s="101">
        <f t="shared" si="4"/>
        <v>644</v>
      </c>
      <c r="S31" s="101">
        <f t="shared" si="4"/>
        <v>660</v>
      </c>
      <c r="T31" s="101">
        <f t="shared" si="4"/>
        <v>11</v>
      </c>
      <c r="U31" s="101">
        <f t="shared" si="4"/>
        <v>524.4</v>
      </c>
      <c r="V31" s="101">
        <f t="shared" si="4"/>
        <v>28</v>
      </c>
      <c r="W31" s="83">
        <f>SUM(C31:V31)</f>
        <v>14946.3975</v>
      </c>
    </row>
    <row r="32" ht="15.6" spans="1:23">
      <c r="A32" s="60"/>
      <c r="B32" s="60"/>
      <c r="C32" s="102"/>
      <c r="D32" s="102"/>
      <c r="E32" s="102"/>
      <c r="F32" s="102"/>
      <c r="G32" s="102"/>
      <c r="H32" s="103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61">
        <f>W31/W2</f>
        <v>109.097791970803</v>
      </c>
    </row>
    <row r="33" customFormat="1" ht="27" customHeight="1" spans="2:17">
      <c r="B33" s="62" t="s">
        <v>50</v>
      </c>
      <c r="Q33" s="61"/>
    </row>
    <row r="34" customFormat="1" ht="27" customHeight="1" spans="2:17">
      <c r="B34" s="62" t="s">
        <v>51</v>
      </c>
      <c r="Q34" s="61"/>
    </row>
    <row r="35" customFormat="1" ht="27" customHeight="1" spans="2:2">
      <c r="B35" s="62" t="s">
        <v>52</v>
      </c>
    </row>
  </sheetData>
  <mergeCells count="35">
    <mergeCell ref="A1:W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5"/>
  </mergeCells>
  <pageMargins left="0.0784722222222222" right="0.196527777777778" top="1.05069444444444" bottom="1.05069444444444" header="0.708333333333333" footer="0.786805555555556"/>
  <pageSetup paperSize="9" scale="84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7"/>
  <sheetViews>
    <sheetView topLeftCell="B1" workbookViewId="0">
      <pane ySplit="7" topLeftCell="A19" activePane="bottomLeft" state="frozen"/>
      <selection/>
      <selection pane="bottomLeft" activeCell="G37" sqref="G37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" customWidth="1"/>
    <col min="4" max="4" width="7.11111111111111" customWidth="1"/>
    <col min="5" max="5" width="6.11111111111111" customWidth="1"/>
    <col min="6" max="6" width="6" customWidth="1"/>
    <col min="7" max="7" width="5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6.11111111111111" customWidth="1"/>
    <col min="20" max="20" width="6.44444444444444" customWidth="1"/>
    <col min="21" max="21" width="7.33333333333333" customWidth="1"/>
    <col min="22" max="22" width="6.11111111111111" customWidth="1"/>
    <col min="23" max="23" width="6.22222222222222" customWidth="1"/>
    <col min="24" max="24" width="5" customWidth="1"/>
    <col min="25" max="26" width="6.22222222222222" customWidth="1"/>
    <col min="27" max="27" width="5.22222222222222" customWidth="1"/>
    <col min="28" max="28" width="5.44444444444444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111"/>
      <c r="B2" s="112" t="s">
        <v>164</v>
      </c>
      <c r="C2" s="113" t="s">
        <v>2</v>
      </c>
      <c r="D2" s="4" t="s">
        <v>3</v>
      </c>
      <c r="E2" s="4" t="s">
        <v>4</v>
      </c>
      <c r="F2" s="4" t="s">
        <v>6</v>
      </c>
      <c r="G2" s="4" t="s">
        <v>22</v>
      </c>
      <c r="H2" s="4" t="s">
        <v>9</v>
      </c>
      <c r="I2" s="4" t="s">
        <v>7</v>
      </c>
      <c r="J2" s="4" t="s">
        <v>10</v>
      </c>
      <c r="K2" s="4" t="s">
        <v>11</v>
      </c>
      <c r="L2" s="4" t="s">
        <v>12</v>
      </c>
      <c r="M2" s="4" t="s">
        <v>54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84</v>
      </c>
      <c r="S2" s="4" t="s">
        <v>5</v>
      </c>
      <c r="T2" s="4" t="s">
        <v>23</v>
      </c>
      <c r="U2" s="4" t="s">
        <v>8</v>
      </c>
      <c r="V2" s="4" t="s">
        <v>19</v>
      </c>
      <c r="W2" s="4" t="s">
        <v>86</v>
      </c>
      <c r="X2" s="4" t="s">
        <v>27</v>
      </c>
      <c r="Y2" s="4" t="s">
        <v>25</v>
      </c>
      <c r="Z2" s="4" t="s">
        <v>21</v>
      </c>
      <c r="AA2" s="4" t="s">
        <v>24</v>
      </c>
      <c r="AB2" s="4" t="s">
        <v>87</v>
      </c>
      <c r="AC2" s="135">
        <v>140</v>
      </c>
    </row>
    <row r="3" spans="1:29">
      <c r="A3" s="114"/>
      <c r="B3" s="115"/>
      <c r="C3" s="1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6"/>
    </row>
    <row r="4" spans="1:29">
      <c r="A4" s="114"/>
      <c r="B4" s="115"/>
      <c r="C4" s="11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36"/>
    </row>
    <row r="5" ht="12" customHeight="1" spans="1:29">
      <c r="A5" s="114"/>
      <c r="B5" s="115"/>
      <c r="C5" s="1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6"/>
    </row>
    <row r="6" spans="1:29">
      <c r="A6" s="114"/>
      <c r="B6" s="115"/>
      <c r="C6" s="11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36"/>
    </row>
    <row r="7" ht="28" customHeight="1" spans="1:29">
      <c r="A7" s="117"/>
      <c r="B7" s="118"/>
      <c r="C7" s="1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37"/>
    </row>
    <row r="8" ht="15" customHeight="1" spans="1:29">
      <c r="A8" s="120"/>
      <c r="B8" s="74"/>
      <c r="C8" s="121">
        <v>1</v>
      </c>
      <c r="D8" s="122">
        <v>2</v>
      </c>
      <c r="E8" s="121">
        <v>3</v>
      </c>
      <c r="F8" s="121">
        <v>4</v>
      </c>
      <c r="G8" s="121">
        <v>5</v>
      </c>
      <c r="H8" s="122">
        <v>6</v>
      </c>
      <c r="I8" s="121">
        <v>7</v>
      </c>
      <c r="J8" s="121">
        <v>8</v>
      </c>
      <c r="K8" s="121">
        <v>9</v>
      </c>
      <c r="L8" s="122">
        <v>10</v>
      </c>
      <c r="M8" s="121">
        <v>11</v>
      </c>
      <c r="N8" s="121">
        <v>12</v>
      </c>
      <c r="O8" s="121">
        <v>13</v>
      </c>
      <c r="P8" s="122">
        <v>14</v>
      </c>
      <c r="Q8" s="121">
        <v>15</v>
      </c>
      <c r="R8" s="121">
        <v>16</v>
      </c>
      <c r="S8" s="121">
        <v>17</v>
      </c>
      <c r="T8" s="122">
        <v>18</v>
      </c>
      <c r="U8" s="121">
        <v>19</v>
      </c>
      <c r="V8" s="121">
        <v>20</v>
      </c>
      <c r="W8" s="121">
        <v>21</v>
      </c>
      <c r="X8" s="122">
        <v>22</v>
      </c>
      <c r="Y8" s="121">
        <v>23</v>
      </c>
      <c r="Z8" s="121">
        <v>24</v>
      </c>
      <c r="AA8" s="121">
        <v>25</v>
      </c>
      <c r="AB8" s="122">
        <v>26</v>
      </c>
      <c r="AC8" s="138" t="s">
        <v>30</v>
      </c>
    </row>
    <row r="9" spans="1:29">
      <c r="A9" s="123" t="s">
        <v>31</v>
      </c>
      <c r="B9" s="14" t="s">
        <v>32</v>
      </c>
      <c r="C9" s="15">
        <v>0.1503</v>
      </c>
      <c r="D9" s="16"/>
      <c r="E9" s="16">
        <v>0.0053</v>
      </c>
      <c r="F9" s="16">
        <v>0.0153</v>
      </c>
      <c r="G9" s="16">
        <v>0.0114</v>
      </c>
      <c r="H9" s="16"/>
      <c r="I9" s="10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4"/>
      <c r="X9" s="105"/>
      <c r="Y9" s="105"/>
      <c r="Z9" s="105"/>
      <c r="AA9" s="105"/>
      <c r="AB9" s="105"/>
      <c r="AC9" s="75" t="s">
        <v>131</v>
      </c>
    </row>
    <row r="10" spans="1:29">
      <c r="A10" s="124"/>
      <c r="B10" s="19" t="s">
        <v>68</v>
      </c>
      <c r="C10" s="20"/>
      <c r="D10" s="21"/>
      <c r="E10" s="21">
        <v>0.0074</v>
      </c>
      <c r="F10" s="21"/>
      <c r="G10" s="21"/>
      <c r="H10" s="21"/>
      <c r="I10" s="129">
        <v>0.00054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29"/>
      <c r="X10" s="132"/>
      <c r="Y10" s="132"/>
      <c r="Z10" s="132"/>
      <c r="AA10" s="132"/>
      <c r="AB10" s="132"/>
      <c r="AC10" s="76"/>
    </row>
    <row r="11" spans="1:29">
      <c r="A11" s="124"/>
      <c r="B11" s="23" t="s">
        <v>35</v>
      </c>
      <c r="C11" s="20"/>
      <c r="D11" s="21">
        <v>0.0099</v>
      </c>
      <c r="E11" s="21"/>
      <c r="F11" s="21"/>
      <c r="G11" s="21"/>
      <c r="H11" s="21"/>
      <c r="I11" s="129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29"/>
      <c r="X11" s="132"/>
      <c r="Y11" s="132"/>
      <c r="Z11" s="132"/>
      <c r="AA11" s="132"/>
      <c r="AB11" s="132"/>
      <c r="AC11" s="76"/>
    </row>
    <row r="12" spans="1:29">
      <c r="A12" s="124"/>
      <c r="B12" s="19"/>
      <c r="C12" s="20"/>
      <c r="D12" s="21"/>
      <c r="E12" s="21"/>
      <c r="F12" s="21"/>
      <c r="G12" s="21"/>
      <c r="H12" s="21"/>
      <c r="I12" s="12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29"/>
      <c r="X12" s="132"/>
      <c r="Y12" s="132"/>
      <c r="Z12" s="132"/>
      <c r="AA12" s="132"/>
      <c r="AB12" s="132"/>
      <c r="AC12" s="76"/>
    </row>
    <row r="13" ht="13.95" spans="1:29">
      <c r="A13" s="125"/>
      <c r="B13" s="25"/>
      <c r="C13" s="26"/>
      <c r="D13" s="27"/>
      <c r="E13" s="27"/>
      <c r="F13" s="27"/>
      <c r="G13" s="27"/>
      <c r="H13" s="27"/>
      <c r="I13" s="13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30"/>
      <c r="X13" s="133"/>
      <c r="Y13" s="133"/>
      <c r="Z13" s="133"/>
      <c r="AA13" s="133"/>
      <c r="AB13" s="133"/>
      <c r="AC13" s="76"/>
    </row>
    <row r="14" spans="1:29">
      <c r="A14" s="123" t="s">
        <v>36</v>
      </c>
      <c r="B14" s="14" t="s">
        <v>8</v>
      </c>
      <c r="C14" s="15"/>
      <c r="D14" s="16"/>
      <c r="E14" s="16"/>
      <c r="F14" s="16"/>
      <c r="G14" s="16"/>
      <c r="H14" s="16"/>
      <c r="I14" s="10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0.1284</v>
      </c>
      <c r="V14" s="16"/>
      <c r="W14" s="104"/>
      <c r="X14" s="105"/>
      <c r="Y14" s="105"/>
      <c r="Z14" s="105"/>
      <c r="AA14" s="105"/>
      <c r="AB14" s="105"/>
      <c r="AC14" s="76"/>
    </row>
    <row r="15" spans="1:29">
      <c r="A15" s="124"/>
      <c r="B15" s="19"/>
      <c r="C15" s="20"/>
      <c r="D15" s="21"/>
      <c r="E15" s="21"/>
      <c r="F15" s="21"/>
      <c r="G15" s="21"/>
      <c r="H15" s="21"/>
      <c r="I15" s="1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29"/>
      <c r="X15" s="132"/>
      <c r="Y15" s="132"/>
      <c r="Z15" s="132"/>
      <c r="AA15" s="132"/>
      <c r="AB15" s="132"/>
      <c r="AC15" s="76"/>
    </row>
    <row r="16" spans="1:29">
      <c r="A16" s="124"/>
      <c r="B16" s="19"/>
      <c r="C16" s="20"/>
      <c r="D16" s="21"/>
      <c r="E16" s="21"/>
      <c r="F16" s="21"/>
      <c r="G16" s="21"/>
      <c r="H16" s="21"/>
      <c r="I16" s="1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29"/>
      <c r="X16" s="132"/>
      <c r="Y16" s="132"/>
      <c r="Z16" s="132"/>
      <c r="AA16" s="132"/>
      <c r="AB16" s="132"/>
      <c r="AC16" s="76"/>
    </row>
    <row r="17" ht="13.95" spans="1:29">
      <c r="A17" s="125"/>
      <c r="B17" s="25"/>
      <c r="C17" s="94"/>
      <c r="D17" s="63"/>
      <c r="E17" s="63"/>
      <c r="F17" s="63"/>
      <c r="G17" s="63"/>
      <c r="H17" s="63"/>
      <c r="I17" s="13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131"/>
      <c r="X17" s="134"/>
      <c r="Y17" s="134"/>
      <c r="Z17" s="134"/>
      <c r="AA17" s="134"/>
      <c r="AB17" s="134"/>
      <c r="AC17" s="76"/>
    </row>
    <row r="18" ht="26" customHeight="1" spans="1:29">
      <c r="A18" s="126" t="s">
        <v>37</v>
      </c>
      <c r="B18" s="96" t="s">
        <v>38</v>
      </c>
      <c r="C18" s="15"/>
      <c r="D18" s="16"/>
      <c r="E18" s="16">
        <v>0.001</v>
      </c>
      <c r="F18" s="16"/>
      <c r="G18" s="16"/>
      <c r="H18" s="16"/>
      <c r="I18" s="104"/>
      <c r="J18" s="16"/>
      <c r="K18" s="16"/>
      <c r="L18" s="16"/>
      <c r="M18" s="16"/>
      <c r="N18" s="16">
        <v>0.0774</v>
      </c>
      <c r="O18" s="16">
        <v>0.011</v>
      </c>
      <c r="P18" s="16">
        <v>0.01</v>
      </c>
      <c r="Q18" s="16">
        <v>0.0023</v>
      </c>
      <c r="R18" s="16">
        <v>0.07533</v>
      </c>
      <c r="S18" s="16">
        <v>0.0643</v>
      </c>
      <c r="T18" s="16"/>
      <c r="U18" s="16"/>
      <c r="V18" s="16">
        <v>0.0064</v>
      </c>
      <c r="W18" s="104"/>
      <c r="X18" s="105"/>
      <c r="Y18" s="105"/>
      <c r="Z18" s="105"/>
      <c r="AA18" s="105"/>
      <c r="AB18" s="105"/>
      <c r="AC18" s="76"/>
    </row>
    <row r="19" ht="18" customHeight="1" spans="1:29">
      <c r="A19" s="127"/>
      <c r="B19" s="40" t="s">
        <v>90</v>
      </c>
      <c r="C19" s="20"/>
      <c r="D19" s="21"/>
      <c r="E19" s="21"/>
      <c r="F19" s="21"/>
      <c r="G19" s="21"/>
      <c r="H19" s="21"/>
      <c r="I19" s="129"/>
      <c r="J19" s="21"/>
      <c r="K19" s="21"/>
      <c r="L19" s="21"/>
      <c r="M19" s="21"/>
      <c r="N19" s="21"/>
      <c r="O19" s="21">
        <v>0.0103</v>
      </c>
      <c r="P19" s="21">
        <v>0.0102</v>
      </c>
      <c r="Q19" s="21">
        <v>0.0034</v>
      </c>
      <c r="R19" s="21">
        <v>0.0739</v>
      </c>
      <c r="S19" s="21"/>
      <c r="T19" s="21">
        <v>0.0032</v>
      </c>
      <c r="U19" s="21"/>
      <c r="V19" s="21">
        <v>0.003</v>
      </c>
      <c r="W19" s="129"/>
      <c r="X19" s="132"/>
      <c r="Y19" s="132"/>
      <c r="Z19" s="132"/>
      <c r="AA19" s="132"/>
      <c r="AB19" s="132"/>
      <c r="AC19" s="76"/>
    </row>
    <row r="20" spans="1:29">
      <c r="A20" s="127"/>
      <c r="B20" s="40" t="s">
        <v>91</v>
      </c>
      <c r="C20" s="20"/>
      <c r="D20" s="21">
        <v>0.00744</v>
      </c>
      <c r="E20" s="21"/>
      <c r="F20" s="21"/>
      <c r="G20" s="21"/>
      <c r="H20" s="21"/>
      <c r="I20" s="129"/>
      <c r="J20" s="21"/>
      <c r="K20" s="21"/>
      <c r="L20" s="21"/>
      <c r="M20" s="21">
        <v>0.044</v>
      </c>
      <c r="N20" s="21"/>
      <c r="O20" s="21"/>
      <c r="P20" s="21"/>
      <c r="Q20" s="21"/>
      <c r="R20" s="21"/>
      <c r="S20" s="21"/>
      <c r="T20" s="21"/>
      <c r="U20" s="21"/>
      <c r="V20" s="21"/>
      <c r="W20" s="129"/>
      <c r="X20" s="132"/>
      <c r="Y20" s="132"/>
      <c r="Z20" s="132"/>
      <c r="AA20" s="132"/>
      <c r="AB20" s="132"/>
      <c r="AC20" s="76"/>
    </row>
    <row r="21" spans="1:29">
      <c r="A21" s="127"/>
      <c r="B21" s="40" t="s">
        <v>41</v>
      </c>
      <c r="C21" s="20"/>
      <c r="D21" s="21"/>
      <c r="E21" s="21">
        <v>0.0084</v>
      </c>
      <c r="F21" s="21"/>
      <c r="G21" s="21"/>
      <c r="H21" s="21"/>
      <c r="I21" s="129"/>
      <c r="J21" s="21"/>
      <c r="K21" s="21"/>
      <c r="L21" s="21">
        <v>0.02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29"/>
      <c r="X21" s="132"/>
      <c r="Y21" s="132"/>
      <c r="Z21" s="132"/>
      <c r="AA21" s="132"/>
      <c r="AB21" s="132"/>
      <c r="AC21" s="76"/>
    </row>
    <row r="22" spans="1:29">
      <c r="A22" s="127"/>
      <c r="B22" s="23" t="s">
        <v>42</v>
      </c>
      <c r="C22" s="20"/>
      <c r="D22" s="21"/>
      <c r="E22" s="21"/>
      <c r="F22" s="21"/>
      <c r="G22" s="21"/>
      <c r="H22" s="21"/>
      <c r="I22" s="129"/>
      <c r="J22" s="21"/>
      <c r="K22" s="21">
        <v>0.0477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29"/>
      <c r="X22" s="132"/>
      <c r="Y22" s="132"/>
      <c r="Z22" s="132"/>
      <c r="AA22" s="132"/>
      <c r="AB22" s="132"/>
      <c r="AC22" s="76"/>
    </row>
    <row r="23" ht="13.95" spans="1:29">
      <c r="A23" s="128"/>
      <c r="B23" s="98"/>
      <c r="C23" s="26"/>
      <c r="D23" s="27"/>
      <c r="E23" s="27"/>
      <c r="F23" s="27"/>
      <c r="G23" s="27"/>
      <c r="H23" s="27"/>
      <c r="I23" s="13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30"/>
      <c r="X23" s="133"/>
      <c r="Y23" s="133"/>
      <c r="Z23" s="133"/>
      <c r="AA23" s="133"/>
      <c r="AB23" s="133"/>
      <c r="AC23" s="76"/>
    </row>
    <row r="24" spans="1:29">
      <c r="A24" s="126" t="s">
        <v>43</v>
      </c>
      <c r="B24" s="14" t="s">
        <v>92</v>
      </c>
      <c r="C24" s="15">
        <v>0.01276</v>
      </c>
      <c r="D24" s="16">
        <v>0.00203</v>
      </c>
      <c r="E24" s="16">
        <v>0.01044</v>
      </c>
      <c r="F24" s="16"/>
      <c r="G24" s="16"/>
      <c r="H24" s="16"/>
      <c r="I24" s="104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>
        <v>0.0432</v>
      </c>
      <c r="U24" s="16"/>
      <c r="V24" s="16"/>
      <c r="W24" s="104">
        <v>14</v>
      </c>
      <c r="X24" s="105"/>
      <c r="Y24" s="105"/>
      <c r="Z24" s="105"/>
      <c r="AA24" s="105"/>
      <c r="AB24" s="105">
        <v>7</v>
      </c>
      <c r="AC24" s="76"/>
    </row>
    <row r="25" spans="1:29">
      <c r="A25" s="127"/>
      <c r="B25" s="19" t="s">
        <v>45</v>
      </c>
      <c r="C25" s="20">
        <v>0.1584</v>
      </c>
      <c r="D25" s="21"/>
      <c r="E25" s="21">
        <v>0.0073</v>
      </c>
      <c r="F25" s="21"/>
      <c r="G25" s="21"/>
      <c r="H25" s="21">
        <v>0.0032</v>
      </c>
      <c r="I25" s="12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29"/>
      <c r="X25" s="132"/>
      <c r="Y25" s="132"/>
      <c r="Z25" s="132"/>
      <c r="AA25" s="132"/>
      <c r="AB25" s="132"/>
      <c r="AC25" s="76"/>
    </row>
    <row r="26" spans="1:29">
      <c r="A26" s="127"/>
      <c r="B26" s="19"/>
      <c r="C26" s="20"/>
      <c r="D26" s="21"/>
      <c r="E26" s="21"/>
      <c r="F26" s="21"/>
      <c r="G26" s="21"/>
      <c r="H26" s="21"/>
      <c r="I26" s="12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29"/>
      <c r="X26" s="132"/>
      <c r="Y26" s="132"/>
      <c r="Z26" s="132"/>
      <c r="AA26" s="132"/>
      <c r="AB26" s="132"/>
      <c r="AC26" s="76"/>
    </row>
    <row r="27" spans="1:29">
      <c r="A27" s="127"/>
      <c r="B27" s="32"/>
      <c r="C27" s="94"/>
      <c r="D27" s="63"/>
      <c r="E27" s="63"/>
      <c r="F27" s="63"/>
      <c r="G27" s="63"/>
      <c r="H27" s="63"/>
      <c r="I27" s="13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31"/>
      <c r="X27" s="134"/>
      <c r="Y27" s="134"/>
      <c r="Z27" s="134"/>
      <c r="AA27" s="134"/>
      <c r="AB27" s="134"/>
      <c r="AC27" s="76"/>
    </row>
    <row r="28" ht="13.95" spans="1:29">
      <c r="A28" s="128"/>
      <c r="B28" s="25"/>
      <c r="C28" s="26"/>
      <c r="D28" s="27"/>
      <c r="E28" s="27"/>
      <c r="F28" s="27"/>
      <c r="G28" s="27"/>
      <c r="H28" s="27"/>
      <c r="I28" s="1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30"/>
      <c r="X28" s="133">
        <v>1</v>
      </c>
      <c r="Y28" s="133">
        <v>0.5</v>
      </c>
      <c r="Z28" s="133">
        <v>1</v>
      </c>
      <c r="AA28" s="133">
        <v>1.5</v>
      </c>
      <c r="AB28" s="133"/>
      <c r="AC28" s="76"/>
    </row>
    <row r="29" ht="16.35" spans="1:29">
      <c r="A29" s="50" t="s">
        <v>46</v>
      </c>
      <c r="B29" s="51"/>
      <c r="C29" s="15">
        <f t="shared" ref="C29:V29" si="0">SUM(C9:C28)</f>
        <v>0.32146</v>
      </c>
      <c r="D29" s="16">
        <f t="shared" si="0"/>
        <v>0.01937</v>
      </c>
      <c r="E29" s="16">
        <f t="shared" si="0"/>
        <v>0.03984</v>
      </c>
      <c r="F29" s="16">
        <f t="shared" si="0"/>
        <v>0.0153</v>
      </c>
      <c r="G29" s="16">
        <f t="shared" si="0"/>
        <v>0.0114</v>
      </c>
      <c r="H29" s="16">
        <f t="shared" si="0"/>
        <v>0.0032</v>
      </c>
      <c r="I29" s="104">
        <f t="shared" si="0"/>
        <v>0.00054</v>
      </c>
      <c r="J29" s="16">
        <f t="shared" si="0"/>
        <v>0.0314</v>
      </c>
      <c r="K29" s="16">
        <f t="shared" si="0"/>
        <v>0.0477</v>
      </c>
      <c r="L29" s="16">
        <f t="shared" si="0"/>
        <v>0.02</v>
      </c>
      <c r="M29" s="16">
        <f t="shared" si="0"/>
        <v>0.044</v>
      </c>
      <c r="N29" s="16">
        <f t="shared" si="0"/>
        <v>0.0774</v>
      </c>
      <c r="O29" s="16">
        <f t="shared" si="0"/>
        <v>0.0213</v>
      </c>
      <c r="P29" s="16">
        <f t="shared" si="0"/>
        <v>0.0202</v>
      </c>
      <c r="Q29" s="16">
        <f t="shared" si="0"/>
        <v>0.0081</v>
      </c>
      <c r="R29" s="16">
        <f t="shared" si="0"/>
        <v>0.14923</v>
      </c>
      <c r="S29" s="16">
        <f t="shared" si="0"/>
        <v>0.0643</v>
      </c>
      <c r="T29" s="16">
        <f t="shared" si="0"/>
        <v>0.0464</v>
      </c>
      <c r="U29" s="16">
        <f t="shared" si="0"/>
        <v>0.1284</v>
      </c>
      <c r="V29" s="16">
        <f t="shared" si="0"/>
        <v>0.0094</v>
      </c>
      <c r="W29" s="16">
        <v>14</v>
      </c>
      <c r="X29" s="16">
        <v>1</v>
      </c>
      <c r="Y29" s="16">
        <v>0.5</v>
      </c>
      <c r="Z29" s="16">
        <v>1</v>
      </c>
      <c r="AA29" s="16">
        <v>1.5</v>
      </c>
      <c r="AB29" s="16">
        <v>7</v>
      </c>
      <c r="AC29" s="80"/>
    </row>
    <row r="30" ht="15.6" hidden="1" spans="1:29">
      <c r="A30" s="52" t="s">
        <v>47</v>
      </c>
      <c r="B30" s="53"/>
      <c r="C30" s="100">
        <f>140*C29</f>
        <v>45.0044</v>
      </c>
      <c r="D30" s="100">
        <f t="shared" ref="D30:Z30" si="1">140*D29</f>
        <v>2.7118</v>
      </c>
      <c r="E30" s="100">
        <f t="shared" si="1"/>
        <v>5.5776</v>
      </c>
      <c r="F30" s="100">
        <f t="shared" si="1"/>
        <v>2.142</v>
      </c>
      <c r="G30" s="100">
        <f t="shared" si="1"/>
        <v>1.596</v>
      </c>
      <c r="H30" s="100">
        <f t="shared" si="1"/>
        <v>0.448</v>
      </c>
      <c r="I30" s="100">
        <f t="shared" si="1"/>
        <v>0.0756</v>
      </c>
      <c r="J30" s="100">
        <f t="shared" si="1"/>
        <v>4.396</v>
      </c>
      <c r="K30" s="100">
        <f t="shared" si="1"/>
        <v>6.678</v>
      </c>
      <c r="L30" s="100">
        <f t="shared" si="1"/>
        <v>2.8</v>
      </c>
      <c r="M30" s="100">
        <f t="shared" si="1"/>
        <v>6.16</v>
      </c>
      <c r="N30" s="100">
        <f t="shared" si="1"/>
        <v>10.836</v>
      </c>
      <c r="O30" s="100">
        <f t="shared" si="1"/>
        <v>2.982</v>
      </c>
      <c r="P30" s="100">
        <f t="shared" si="1"/>
        <v>2.828</v>
      </c>
      <c r="Q30" s="100">
        <f t="shared" si="1"/>
        <v>1.134</v>
      </c>
      <c r="R30" s="100">
        <f t="shared" si="1"/>
        <v>20.8922</v>
      </c>
      <c r="S30" s="100">
        <f t="shared" si="1"/>
        <v>9.002</v>
      </c>
      <c r="T30" s="100">
        <f t="shared" si="1"/>
        <v>6.496</v>
      </c>
      <c r="U30" s="100">
        <f t="shared" si="1"/>
        <v>17.976</v>
      </c>
      <c r="V30" s="100">
        <f t="shared" si="1"/>
        <v>1.316</v>
      </c>
      <c r="W30" s="100">
        <v>14</v>
      </c>
      <c r="X30" s="100">
        <f t="shared" si="1"/>
        <v>140</v>
      </c>
      <c r="Y30" s="100">
        <v>0.5</v>
      </c>
      <c r="Z30" s="100">
        <v>1</v>
      </c>
      <c r="AA30" s="100">
        <v>1.5</v>
      </c>
      <c r="AB30" s="100">
        <v>7</v>
      </c>
      <c r="AC30" s="139"/>
    </row>
    <row r="31" ht="15.6" spans="1:29">
      <c r="A31" s="52" t="s">
        <v>47</v>
      </c>
      <c r="B31" s="53"/>
      <c r="C31" s="54">
        <f t="shared" ref="C31:V31" si="2">ROUND(C30,2)</f>
        <v>45</v>
      </c>
      <c r="D31" s="55">
        <f t="shared" si="2"/>
        <v>2.71</v>
      </c>
      <c r="E31" s="55">
        <f t="shared" si="2"/>
        <v>5.58</v>
      </c>
      <c r="F31" s="55">
        <f t="shared" si="2"/>
        <v>2.14</v>
      </c>
      <c r="G31" s="55">
        <f t="shared" si="2"/>
        <v>1.6</v>
      </c>
      <c r="H31" s="55">
        <f t="shared" si="2"/>
        <v>0.45</v>
      </c>
      <c r="I31" s="55">
        <f t="shared" si="2"/>
        <v>0.08</v>
      </c>
      <c r="J31" s="55">
        <f t="shared" si="2"/>
        <v>4.4</v>
      </c>
      <c r="K31" s="55">
        <f t="shared" si="2"/>
        <v>6.68</v>
      </c>
      <c r="L31" s="55">
        <f t="shared" si="2"/>
        <v>2.8</v>
      </c>
      <c r="M31" s="55">
        <f t="shared" si="2"/>
        <v>6.16</v>
      </c>
      <c r="N31" s="64">
        <f t="shared" si="2"/>
        <v>10.84</v>
      </c>
      <c r="O31" s="64">
        <f t="shared" si="2"/>
        <v>2.98</v>
      </c>
      <c r="P31" s="64">
        <f t="shared" si="2"/>
        <v>2.83</v>
      </c>
      <c r="Q31" s="64">
        <f t="shared" si="2"/>
        <v>1.13</v>
      </c>
      <c r="R31" s="64">
        <f t="shared" si="2"/>
        <v>20.89</v>
      </c>
      <c r="S31" s="64">
        <f t="shared" si="2"/>
        <v>9</v>
      </c>
      <c r="T31" s="64">
        <f t="shared" si="2"/>
        <v>6.5</v>
      </c>
      <c r="U31" s="64">
        <f t="shared" si="2"/>
        <v>17.98</v>
      </c>
      <c r="V31" s="64">
        <f t="shared" si="2"/>
        <v>1.32</v>
      </c>
      <c r="W31" s="64">
        <v>14</v>
      </c>
      <c r="X31" s="64">
        <v>1</v>
      </c>
      <c r="Y31" s="64">
        <v>0.5</v>
      </c>
      <c r="Z31" s="64">
        <v>1</v>
      </c>
      <c r="AA31" s="64">
        <v>1.5</v>
      </c>
      <c r="AB31" s="64">
        <v>7</v>
      </c>
      <c r="AC31" s="82"/>
    </row>
    <row r="32" ht="15.6" spans="1:29">
      <c r="A32" s="52" t="s">
        <v>48</v>
      </c>
      <c r="B32" s="53"/>
      <c r="C32" s="54">
        <v>77</v>
      </c>
      <c r="D32" s="56">
        <v>770</v>
      </c>
      <c r="E32" s="56">
        <v>77</v>
      </c>
      <c r="F32" s="56">
        <v>90</v>
      </c>
      <c r="G32" s="56">
        <v>55</v>
      </c>
      <c r="H32" s="55">
        <v>1335</v>
      </c>
      <c r="I32" s="56">
        <v>1700</v>
      </c>
      <c r="J32" s="56">
        <v>62.37</v>
      </c>
      <c r="K32" s="56">
        <v>39.5</v>
      </c>
      <c r="L32" s="55">
        <v>230</v>
      </c>
      <c r="M32" s="55">
        <v>123</v>
      </c>
      <c r="N32" s="55">
        <v>32</v>
      </c>
      <c r="O32" s="55">
        <v>47</v>
      </c>
      <c r="P32" s="64">
        <v>56</v>
      </c>
      <c r="Q32" s="64">
        <v>200</v>
      </c>
      <c r="R32" s="55">
        <v>250</v>
      </c>
      <c r="S32" s="64">
        <v>35.6</v>
      </c>
      <c r="T32" s="64">
        <v>85</v>
      </c>
      <c r="U32" s="64">
        <v>80.1</v>
      </c>
      <c r="V32" s="64">
        <v>300</v>
      </c>
      <c r="W32" s="64">
        <v>7</v>
      </c>
      <c r="X32" s="70">
        <v>11</v>
      </c>
      <c r="Y32" s="70">
        <v>620</v>
      </c>
      <c r="Z32" s="70">
        <v>20</v>
      </c>
      <c r="AA32" s="70">
        <v>18</v>
      </c>
      <c r="AB32" s="70">
        <v>2.5</v>
      </c>
      <c r="AC32" s="19"/>
    </row>
    <row r="33" ht="16.35" spans="1:29">
      <c r="A33" s="57" t="s">
        <v>49</v>
      </c>
      <c r="B33" s="58"/>
      <c r="C33" s="59">
        <f t="shared" ref="C33:AB33" si="3">C31*C32</f>
        <v>3465</v>
      </c>
      <c r="D33" s="59">
        <f t="shared" si="3"/>
        <v>2086.7</v>
      </c>
      <c r="E33" s="59">
        <f t="shared" si="3"/>
        <v>429.66</v>
      </c>
      <c r="F33" s="59">
        <f t="shared" si="3"/>
        <v>192.6</v>
      </c>
      <c r="G33" s="59">
        <f t="shared" si="3"/>
        <v>88</v>
      </c>
      <c r="H33" s="59">
        <f t="shared" si="3"/>
        <v>600.75</v>
      </c>
      <c r="I33" s="59">
        <f t="shared" si="3"/>
        <v>136</v>
      </c>
      <c r="J33" s="59">
        <f t="shared" si="3"/>
        <v>274.428</v>
      </c>
      <c r="K33" s="59">
        <f t="shared" si="3"/>
        <v>263.86</v>
      </c>
      <c r="L33" s="59">
        <f t="shared" si="3"/>
        <v>644</v>
      </c>
      <c r="M33" s="59">
        <f t="shared" si="3"/>
        <v>757.68</v>
      </c>
      <c r="N33" s="59">
        <f t="shared" si="3"/>
        <v>346.88</v>
      </c>
      <c r="O33" s="59">
        <f t="shared" si="3"/>
        <v>140.06</v>
      </c>
      <c r="P33" s="59">
        <f t="shared" si="3"/>
        <v>158.48</v>
      </c>
      <c r="Q33" s="59">
        <f t="shared" si="3"/>
        <v>226</v>
      </c>
      <c r="R33" s="59">
        <f t="shared" si="3"/>
        <v>5222.5</v>
      </c>
      <c r="S33" s="59">
        <f t="shared" si="3"/>
        <v>320.4</v>
      </c>
      <c r="T33" s="59">
        <f t="shared" si="3"/>
        <v>552.5</v>
      </c>
      <c r="U33" s="59">
        <f t="shared" si="3"/>
        <v>1440.198</v>
      </c>
      <c r="V33" s="59">
        <f t="shared" si="3"/>
        <v>396</v>
      </c>
      <c r="W33" s="59">
        <f t="shared" si="3"/>
        <v>98</v>
      </c>
      <c r="X33" s="59">
        <f t="shared" si="3"/>
        <v>11</v>
      </c>
      <c r="Y33" s="59">
        <f t="shared" si="3"/>
        <v>310</v>
      </c>
      <c r="Z33" s="59">
        <f t="shared" si="3"/>
        <v>20</v>
      </c>
      <c r="AA33" s="59">
        <f t="shared" si="3"/>
        <v>27</v>
      </c>
      <c r="AB33" s="59">
        <f t="shared" si="3"/>
        <v>17.5</v>
      </c>
      <c r="AC33" s="83">
        <f>SUM(C33:AB33)</f>
        <v>18225.196</v>
      </c>
    </row>
    <row r="34" ht="15.6" spans="1:29">
      <c r="A34" s="60"/>
      <c r="B34" s="60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61">
        <f>AC33/AC2</f>
        <v>130.179971428571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72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  <pageSetUpPr fitToPage="1"/>
  </sheetPr>
  <dimension ref="A1:Y36"/>
  <sheetViews>
    <sheetView workbookViewId="0">
      <pane ySplit="7" topLeftCell="A14" activePane="bottomLeft" state="frozen"/>
      <selection/>
      <selection pane="bottomLeft" activeCell="M32" sqref="M32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2" width="7" customWidth="1"/>
    <col min="13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20" width="6.22222222222222" customWidth="1"/>
    <col min="21" max="21" width="6.55555555555556" customWidth="1"/>
    <col min="22" max="22" width="6.11111111111111" customWidth="1"/>
    <col min="23" max="23" width="6.22222222222222" customWidth="1"/>
    <col min="24" max="24" width="5.11111111111111" customWidth="1"/>
    <col min="25" max="25" width="9.22222222222222" customWidth="1"/>
  </cols>
  <sheetData>
    <row r="1" s="1" customFormat="1" ht="43" customHeight="1" spans="1:1">
      <c r="A1" s="1" t="s">
        <v>0</v>
      </c>
    </row>
    <row r="2" customHeight="1" spans="1:25">
      <c r="A2" s="85"/>
      <c r="B2" s="3" t="s">
        <v>53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54</v>
      </c>
      <c r="H2" s="4" t="s">
        <v>55</v>
      </c>
      <c r="I2" s="4" t="s">
        <v>56</v>
      </c>
      <c r="J2" s="4" t="s">
        <v>10</v>
      </c>
      <c r="K2" s="4" t="s">
        <v>11</v>
      </c>
      <c r="L2" s="4" t="s">
        <v>57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12</v>
      </c>
      <c r="S2" s="4" t="s">
        <v>24</v>
      </c>
      <c r="T2" s="4" t="s">
        <v>23</v>
      </c>
      <c r="U2" s="4" t="s">
        <v>58</v>
      </c>
      <c r="V2" s="4" t="s">
        <v>59</v>
      </c>
      <c r="W2" s="4" t="s">
        <v>60</v>
      </c>
      <c r="X2" s="146" t="s">
        <v>27</v>
      </c>
      <c r="Y2" s="71">
        <v>128</v>
      </c>
    </row>
    <row r="3" spans="1:25">
      <c r="A3" s="87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47"/>
      <c r="Y3" s="72"/>
    </row>
    <row r="4" spans="1:25">
      <c r="A4" s="87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47"/>
      <c r="Y4" s="72"/>
    </row>
    <row r="5" ht="12" customHeight="1" spans="1:25">
      <c r="A5" s="87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47"/>
      <c r="Y5" s="72"/>
    </row>
    <row r="6" spans="1:25">
      <c r="A6" s="8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47"/>
      <c r="Y6" s="72"/>
    </row>
    <row r="7" ht="28" customHeight="1" spans="1:25">
      <c r="A7" s="144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48"/>
      <c r="Y7" s="73"/>
    </row>
    <row r="8" ht="16" customHeight="1" spans="1:25">
      <c r="A8" s="120"/>
      <c r="B8" s="143"/>
      <c r="C8" s="122">
        <v>1</v>
      </c>
      <c r="D8" s="122">
        <v>2</v>
      </c>
      <c r="E8" s="122">
        <v>3</v>
      </c>
      <c r="F8" s="122">
        <v>4</v>
      </c>
      <c r="G8" s="122">
        <v>5</v>
      </c>
      <c r="H8" s="122">
        <v>6</v>
      </c>
      <c r="I8" s="122">
        <v>7</v>
      </c>
      <c r="J8" s="122">
        <v>8</v>
      </c>
      <c r="K8" s="122">
        <v>9</v>
      </c>
      <c r="L8" s="122">
        <v>10</v>
      </c>
      <c r="M8" s="122">
        <v>11</v>
      </c>
      <c r="N8" s="122">
        <v>12</v>
      </c>
      <c r="O8" s="122">
        <v>13</v>
      </c>
      <c r="P8" s="122">
        <v>14</v>
      </c>
      <c r="Q8" s="122">
        <v>15</v>
      </c>
      <c r="R8" s="122">
        <v>16</v>
      </c>
      <c r="S8" s="122">
        <v>17</v>
      </c>
      <c r="T8" s="122">
        <v>18</v>
      </c>
      <c r="U8" s="122">
        <v>19</v>
      </c>
      <c r="V8" s="122">
        <v>20</v>
      </c>
      <c r="W8" s="122">
        <v>21</v>
      </c>
      <c r="X8" s="122">
        <v>22</v>
      </c>
      <c r="Y8" s="149" t="s">
        <v>30</v>
      </c>
    </row>
    <row r="9" spans="1:25">
      <c r="A9" s="13" t="s">
        <v>31</v>
      </c>
      <c r="B9" s="14" t="s">
        <v>61</v>
      </c>
      <c r="C9" s="15">
        <v>0.1474</v>
      </c>
      <c r="D9" s="16"/>
      <c r="E9" s="16">
        <v>0.0064</v>
      </c>
      <c r="F9" s="17"/>
      <c r="G9" s="16"/>
      <c r="H9" s="16"/>
      <c r="I9" s="16">
        <v>0.0199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65"/>
      <c r="X9" s="65"/>
      <c r="Y9" s="75" t="s">
        <v>62</v>
      </c>
    </row>
    <row r="10" spans="1:25">
      <c r="A10" s="18"/>
      <c r="B10" s="19" t="s">
        <v>63</v>
      </c>
      <c r="C10" s="20"/>
      <c r="D10" s="21"/>
      <c r="E10" s="21">
        <v>0.0073</v>
      </c>
      <c r="F10" s="22">
        <v>0.0006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66"/>
      <c r="X10" s="66"/>
      <c r="Y10" s="76"/>
    </row>
    <row r="11" spans="1:25">
      <c r="A11" s="18"/>
      <c r="B11" s="23" t="s">
        <v>64</v>
      </c>
      <c r="C11" s="20"/>
      <c r="D11" s="21">
        <v>0.0104</v>
      </c>
      <c r="E11" s="21"/>
      <c r="F11" s="22"/>
      <c r="G11" s="21"/>
      <c r="H11" s="21"/>
      <c r="I11" s="21"/>
      <c r="J11" s="21">
        <v>0.030444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66"/>
      <c r="X11" s="66"/>
      <c r="Y11" s="76"/>
    </row>
    <row r="12" spans="1:25">
      <c r="A12" s="18"/>
      <c r="B12" s="19"/>
      <c r="C12" s="20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66"/>
      <c r="X12" s="66"/>
      <c r="Y12" s="76"/>
    </row>
    <row r="13" ht="13.95" spans="1:25">
      <c r="A13" s="24"/>
      <c r="B13" s="25"/>
      <c r="C13" s="26"/>
      <c r="D13" s="27"/>
      <c r="E13" s="27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7"/>
      <c r="X13" s="67"/>
      <c r="Y13" s="76"/>
    </row>
    <row r="14" spans="1:25">
      <c r="A14" s="13" t="s">
        <v>36</v>
      </c>
      <c r="B14" s="14" t="s">
        <v>57</v>
      </c>
      <c r="C14" s="15"/>
      <c r="D14" s="16"/>
      <c r="E14" s="16"/>
      <c r="F14" s="17"/>
      <c r="G14" s="16"/>
      <c r="H14" s="16"/>
      <c r="I14" s="16"/>
      <c r="J14" s="16"/>
      <c r="K14" s="16"/>
      <c r="L14" s="16">
        <v>0.1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65"/>
      <c r="X14" s="65"/>
      <c r="Y14" s="76"/>
    </row>
    <row r="15" spans="1:25">
      <c r="A15" s="18"/>
      <c r="B15" s="19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66"/>
      <c r="X15" s="66"/>
      <c r="Y15" s="76"/>
    </row>
    <row r="16" spans="1:25">
      <c r="A16" s="18"/>
      <c r="B16" s="19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66"/>
      <c r="X16" s="66"/>
      <c r="Y16" s="76"/>
    </row>
    <row r="17" ht="13.95" spans="1:25">
      <c r="A17" s="31"/>
      <c r="B17" s="32"/>
      <c r="C17" s="94"/>
      <c r="D17" s="63"/>
      <c r="E17" s="63"/>
      <c r="F17" s="95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9"/>
      <c r="X17" s="69"/>
      <c r="Y17" s="76"/>
    </row>
    <row r="18" spans="1:25">
      <c r="A18" s="34" t="s">
        <v>37</v>
      </c>
      <c r="B18" s="96" t="s">
        <v>65</v>
      </c>
      <c r="C18" s="15"/>
      <c r="D18" s="16"/>
      <c r="E18" s="16"/>
      <c r="F18" s="17"/>
      <c r="G18" s="16">
        <v>0.0064</v>
      </c>
      <c r="H18" s="16"/>
      <c r="I18" s="16"/>
      <c r="J18" s="16"/>
      <c r="K18" s="16"/>
      <c r="L18" s="16"/>
      <c r="M18" s="16">
        <v>0.0783</v>
      </c>
      <c r="N18" s="16">
        <v>0.07935</v>
      </c>
      <c r="O18" s="16">
        <v>0.0104</v>
      </c>
      <c r="P18" s="16">
        <v>0.01</v>
      </c>
      <c r="Q18" s="16">
        <v>0.00245</v>
      </c>
      <c r="R18" s="16"/>
      <c r="S18" s="16"/>
      <c r="T18" s="16"/>
      <c r="U18" s="16"/>
      <c r="V18" s="16"/>
      <c r="W18" s="65"/>
      <c r="X18" s="65"/>
      <c r="Y18" s="76"/>
    </row>
    <row r="19" ht="16" customHeight="1" spans="1:25">
      <c r="A19" s="39"/>
      <c r="B19" s="40" t="s">
        <v>66</v>
      </c>
      <c r="C19" s="20"/>
      <c r="D19" s="21"/>
      <c r="E19" s="21"/>
      <c r="F19" s="22"/>
      <c r="G19" s="21"/>
      <c r="H19" s="21"/>
      <c r="I19" s="21"/>
      <c r="J19" s="21"/>
      <c r="K19" s="21"/>
      <c r="L19" s="21"/>
      <c r="M19" s="21">
        <v>0.07544</v>
      </c>
      <c r="N19" s="21"/>
      <c r="O19" s="21"/>
      <c r="P19" s="21">
        <v>0.0204</v>
      </c>
      <c r="Q19" s="21">
        <v>0.00644</v>
      </c>
      <c r="R19" s="21"/>
      <c r="S19" s="21"/>
      <c r="T19" s="21"/>
      <c r="U19" s="21">
        <v>0.2024</v>
      </c>
      <c r="V19" s="21"/>
      <c r="W19" s="66"/>
      <c r="X19" s="66"/>
      <c r="Y19" s="76"/>
    </row>
    <row r="20" spans="1:25">
      <c r="A20" s="39"/>
      <c r="B20" s="97" t="s">
        <v>41</v>
      </c>
      <c r="C20" s="20"/>
      <c r="D20" s="21"/>
      <c r="E20" s="21">
        <v>0.00844</v>
      </c>
      <c r="F20" s="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0.0184</v>
      </c>
      <c r="S20" s="21"/>
      <c r="T20" s="21"/>
      <c r="U20" s="21"/>
      <c r="V20" s="21"/>
      <c r="W20" s="66"/>
      <c r="X20" s="66"/>
      <c r="Y20" s="76"/>
    </row>
    <row r="21" spans="1:25">
      <c r="A21" s="39"/>
      <c r="B21" s="23" t="s">
        <v>42</v>
      </c>
      <c r="C21" s="20"/>
      <c r="D21" s="21"/>
      <c r="E21" s="21"/>
      <c r="F21" s="22"/>
      <c r="G21" s="21"/>
      <c r="H21" s="21"/>
      <c r="I21" s="21"/>
      <c r="J21" s="21"/>
      <c r="K21" s="21">
        <v>0.0493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66"/>
      <c r="X21" s="66"/>
      <c r="Y21" s="76"/>
    </row>
    <row r="22" ht="13.95" spans="1:25">
      <c r="A22" s="43"/>
      <c r="B22" s="98"/>
      <c r="C22" s="26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7"/>
      <c r="X22" s="67"/>
      <c r="Y22" s="76"/>
    </row>
    <row r="23" spans="1:25">
      <c r="A23" s="34" t="s">
        <v>43</v>
      </c>
      <c r="B23" s="14" t="s">
        <v>67</v>
      </c>
      <c r="C23" s="15">
        <v>0.0245</v>
      </c>
      <c r="D23" s="16"/>
      <c r="E23" s="16">
        <v>0.0054</v>
      </c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0.01233</v>
      </c>
      <c r="R23" s="16"/>
      <c r="S23" s="16">
        <v>1</v>
      </c>
      <c r="T23" s="16">
        <v>0.04544</v>
      </c>
      <c r="U23" s="16"/>
      <c r="V23" s="16">
        <v>12</v>
      </c>
      <c r="W23" s="65">
        <v>0.0234</v>
      </c>
      <c r="X23" s="65"/>
      <c r="Y23" s="76"/>
    </row>
    <row r="24" spans="1:25">
      <c r="A24" s="39"/>
      <c r="B24" s="19" t="s">
        <v>68</v>
      </c>
      <c r="C24" s="20"/>
      <c r="D24" s="21"/>
      <c r="E24" s="21">
        <v>0.0081</v>
      </c>
      <c r="F24" s="22">
        <v>0.00062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66"/>
      <c r="X24" s="66"/>
      <c r="Y24" s="76"/>
    </row>
    <row r="25" spans="1:25">
      <c r="A25" s="39"/>
      <c r="B25" s="32"/>
      <c r="C25" s="94"/>
      <c r="D25" s="63"/>
      <c r="E25" s="63"/>
      <c r="F25" s="9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9"/>
      <c r="X25" s="69"/>
      <c r="Y25" s="76"/>
    </row>
    <row r="26" spans="1:25">
      <c r="A26" s="39"/>
      <c r="B26" s="32"/>
      <c r="C26" s="94"/>
      <c r="D26" s="63"/>
      <c r="E26" s="63"/>
      <c r="F26" s="9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9"/>
      <c r="X26" s="69"/>
      <c r="Y26" s="76"/>
    </row>
    <row r="27" ht="13.95" spans="1:25">
      <c r="A27" s="43"/>
      <c r="B27" s="25"/>
      <c r="C27" s="26"/>
      <c r="D27" s="27"/>
      <c r="E27" s="27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7"/>
      <c r="X27" s="67">
        <v>1</v>
      </c>
      <c r="Y27" s="80"/>
    </row>
    <row r="28" ht="15.6" spans="1:25">
      <c r="A28" s="50" t="s">
        <v>46</v>
      </c>
      <c r="B28" s="51"/>
      <c r="C28" s="15">
        <f t="shared" ref="C28:W28" si="0">SUM(C9:C27)</f>
        <v>0.1719</v>
      </c>
      <c r="D28" s="16">
        <f t="shared" si="0"/>
        <v>0.0104</v>
      </c>
      <c r="E28" s="16">
        <f t="shared" si="0"/>
        <v>0.03564</v>
      </c>
      <c r="F28" s="16">
        <f t="shared" si="0"/>
        <v>0.00122</v>
      </c>
      <c r="G28" s="16">
        <f t="shared" si="0"/>
        <v>0.0064</v>
      </c>
      <c r="H28" s="16">
        <f t="shared" si="0"/>
        <v>0</v>
      </c>
      <c r="I28" s="16">
        <f t="shared" si="0"/>
        <v>0.0199</v>
      </c>
      <c r="J28" s="16">
        <f t="shared" si="0"/>
        <v>0.030444</v>
      </c>
      <c r="K28" s="16">
        <f t="shared" si="0"/>
        <v>0.0493</v>
      </c>
      <c r="L28" s="16">
        <f t="shared" si="0"/>
        <v>0.1</v>
      </c>
      <c r="M28" s="16">
        <f t="shared" si="0"/>
        <v>0.15374</v>
      </c>
      <c r="N28" s="16">
        <f t="shared" si="0"/>
        <v>0.07935</v>
      </c>
      <c r="O28" s="16">
        <f t="shared" si="0"/>
        <v>0.0104</v>
      </c>
      <c r="P28" s="16">
        <f t="shared" si="0"/>
        <v>0.0304</v>
      </c>
      <c r="Q28" s="16">
        <f t="shared" si="0"/>
        <v>0.02122</v>
      </c>
      <c r="R28" s="16">
        <f t="shared" si="0"/>
        <v>0.0184</v>
      </c>
      <c r="S28" s="16">
        <f t="shared" si="0"/>
        <v>1</v>
      </c>
      <c r="T28" s="16">
        <f t="shared" si="0"/>
        <v>0.04544</v>
      </c>
      <c r="U28" s="16">
        <f t="shared" si="0"/>
        <v>0.2024</v>
      </c>
      <c r="V28" s="16">
        <f t="shared" si="0"/>
        <v>12</v>
      </c>
      <c r="W28" s="16">
        <f t="shared" si="0"/>
        <v>0.0234</v>
      </c>
      <c r="X28" s="65">
        <v>1</v>
      </c>
      <c r="Y28" s="150"/>
    </row>
    <row r="29" ht="15.6" hidden="1" spans="1:25">
      <c r="A29" s="52" t="s">
        <v>47</v>
      </c>
      <c r="B29" s="53"/>
      <c r="C29" s="145">
        <f>128*C28</f>
        <v>22.0032</v>
      </c>
      <c r="D29" s="145">
        <f t="shared" ref="D29:X29" si="1">128*D28</f>
        <v>1.3312</v>
      </c>
      <c r="E29" s="145">
        <f t="shared" si="1"/>
        <v>4.56192</v>
      </c>
      <c r="F29" s="145">
        <f t="shared" si="1"/>
        <v>0.15616</v>
      </c>
      <c r="G29" s="145">
        <f t="shared" si="1"/>
        <v>0.8192</v>
      </c>
      <c r="H29" s="145">
        <f t="shared" si="1"/>
        <v>0</v>
      </c>
      <c r="I29" s="145">
        <f t="shared" si="1"/>
        <v>2.5472</v>
      </c>
      <c r="J29" s="145">
        <f t="shared" si="1"/>
        <v>3.896832</v>
      </c>
      <c r="K29" s="145">
        <f t="shared" si="1"/>
        <v>6.3104</v>
      </c>
      <c r="L29" s="145">
        <v>67</v>
      </c>
      <c r="M29" s="145">
        <f t="shared" si="1"/>
        <v>19.67872</v>
      </c>
      <c r="N29" s="145">
        <f t="shared" si="1"/>
        <v>10.1568</v>
      </c>
      <c r="O29" s="145">
        <f t="shared" si="1"/>
        <v>1.3312</v>
      </c>
      <c r="P29" s="145">
        <f t="shared" si="1"/>
        <v>3.8912</v>
      </c>
      <c r="Q29" s="145">
        <f t="shared" si="1"/>
        <v>2.71616</v>
      </c>
      <c r="R29" s="145">
        <f t="shared" si="1"/>
        <v>2.3552</v>
      </c>
      <c r="S29" s="145">
        <v>1</v>
      </c>
      <c r="T29" s="145">
        <f t="shared" si="1"/>
        <v>5.81632</v>
      </c>
      <c r="U29" s="145">
        <f t="shared" si="1"/>
        <v>25.9072</v>
      </c>
      <c r="V29" s="145">
        <v>12</v>
      </c>
      <c r="W29" s="145">
        <f>128*W28</f>
        <v>2.9952</v>
      </c>
      <c r="X29" s="145">
        <v>1</v>
      </c>
      <c r="Y29" s="82"/>
    </row>
    <row r="30" ht="15.6" spans="1:25">
      <c r="A30" s="52" t="s">
        <v>47</v>
      </c>
      <c r="B30" s="53"/>
      <c r="C30" s="54">
        <f t="shared" ref="C30:W30" si="2">ROUND(C29,2)</f>
        <v>22</v>
      </c>
      <c r="D30" s="55">
        <f t="shared" si="2"/>
        <v>1.33</v>
      </c>
      <c r="E30" s="55">
        <f t="shared" si="2"/>
        <v>4.56</v>
      </c>
      <c r="F30" s="55">
        <f t="shared" si="2"/>
        <v>0.16</v>
      </c>
      <c r="G30" s="55">
        <f t="shared" si="2"/>
        <v>0.82</v>
      </c>
      <c r="H30" s="55">
        <f t="shared" si="2"/>
        <v>0</v>
      </c>
      <c r="I30" s="55">
        <f t="shared" si="2"/>
        <v>2.55</v>
      </c>
      <c r="J30" s="55">
        <f t="shared" si="2"/>
        <v>3.9</v>
      </c>
      <c r="K30" s="55">
        <f t="shared" si="2"/>
        <v>6.31</v>
      </c>
      <c r="L30" s="55">
        <v>67</v>
      </c>
      <c r="M30" s="55">
        <f t="shared" si="2"/>
        <v>19.68</v>
      </c>
      <c r="N30" s="55">
        <f t="shared" si="2"/>
        <v>10.16</v>
      </c>
      <c r="O30" s="55">
        <f t="shared" si="2"/>
        <v>1.33</v>
      </c>
      <c r="P30" s="55">
        <f t="shared" si="2"/>
        <v>3.89</v>
      </c>
      <c r="Q30" s="55">
        <f t="shared" si="2"/>
        <v>2.72</v>
      </c>
      <c r="R30" s="55">
        <f t="shared" si="2"/>
        <v>2.36</v>
      </c>
      <c r="S30" s="55">
        <v>1</v>
      </c>
      <c r="T30" s="55">
        <f t="shared" si="2"/>
        <v>5.82</v>
      </c>
      <c r="U30" s="55">
        <f t="shared" si="2"/>
        <v>25.91</v>
      </c>
      <c r="V30" s="55">
        <f t="shared" si="2"/>
        <v>12</v>
      </c>
      <c r="W30" s="55">
        <f t="shared" si="2"/>
        <v>3</v>
      </c>
      <c r="X30" s="70">
        <v>1</v>
      </c>
      <c r="Y30" s="82"/>
    </row>
    <row r="31" ht="15.6" spans="1:25">
      <c r="A31" s="52" t="s">
        <v>48</v>
      </c>
      <c r="B31" s="53"/>
      <c r="C31" s="54">
        <v>77</v>
      </c>
      <c r="D31" s="56">
        <v>770</v>
      </c>
      <c r="E31" s="56">
        <v>77</v>
      </c>
      <c r="F31" s="56">
        <v>1700</v>
      </c>
      <c r="G31" s="55">
        <v>123</v>
      </c>
      <c r="H31" s="55">
        <v>115</v>
      </c>
      <c r="I31" s="55">
        <v>170</v>
      </c>
      <c r="J31" s="56">
        <v>62.37</v>
      </c>
      <c r="K31" s="56">
        <v>39.5</v>
      </c>
      <c r="L31" s="55">
        <v>40</v>
      </c>
      <c r="M31" s="55">
        <v>250</v>
      </c>
      <c r="N31" s="55">
        <v>32</v>
      </c>
      <c r="O31" s="55">
        <v>47</v>
      </c>
      <c r="P31" s="64">
        <v>56</v>
      </c>
      <c r="Q31" s="55">
        <v>200</v>
      </c>
      <c r="R31" s="55">
        <v>230</v>
      </c>
      <c r="S31" s="55">
        <v>18</v>
      </c>
      <c r="T31" s="55">
        <v>85</v>
      </c>
      <c r="U31" s="55">
        <v>31.15</v>
      </c>
      <c r="V31" s="64">
        <v>7</v>
      </c>
      <c r="W31" s="70">
        <v>100</v>
      </c>
      <c r="X31" s="70">
        <v>11</v>
      </c>
      <c r="Y31" s="19"/>
    </row>
    <row r="32" ht="16.35" spans="1:25">
      <c r="A32" s="57" t="s">
        <v>49</v>
      </c>
      <c r="B32" s="58"/>
      <c r="C32" s="59">
        <f t="shared" ref="C32:Z32" si="3">C31*C30</f>
        <v>1694</v>
      </c>
      <c r="D32" s="59">
        <f t="shared" si="3"/>
        <v>1024.1</v>
      </c>
      <c r="E32" s="59">
        <f t="shared" si="3"/>
        <v>351.12</v>
      </c>
      <c r="F32" s="59">
        <f t="shared" si="3"/>
        <v>272</v>
      </c>
      <c r="G32" s="59">
        <f t="shared" si="3"/>
        <v>100.86</v>
      </c>
      <c r="H32" s="59">
        <f t="shared" si="3"/>
        <v>0</v>
      </c>
      <c r="I32" s="59">
        <f t="shared" si="3"/>
        <v>433.5</v>
      </c>
      <c r="J32" s="59">
        <f t="shared" si="3"/>
        <v>243.243</v>
      </c>
      <c r="K32" s="59">
        <f t="shared" si="3"/>
        <v>249.245</v>
      </c>
      <c r="L32" s="59">
        <f t="shared" si="3"/>
        <v>2680</v>
      </c>
      <c r="M32" s="59">
        <f t="shared" si="3"/>
        <v>4920</v>
      </c>
      <c r="N32" s="59">
        <f t="shared" si="3"/>
        <v>325.12</v>
      </c>
      <c r="O32" s="59">
        <f t="shared" si="3"/>
        <v>62.51</v>
      </c>
      <c r="P32" s="59">
        <f t="shared" si="3"/>
        <v>217.84</v>
      </c>
      <c r="Q32" s="59">
        <f t="shared" si="3"/>
        <v>544</v>
      </c>
      <c r="R32" s="59">
        <f t="shared" si="3"/>
        <v>542.8</v>
      </c>
      <c r="S32" s="59">
        <f t="shared" si="3"/>
        <v>18</v>
      </c>
      <c r="T32" s="59">
        <f t="shared" si="3"/>
        <v>494.7</v>
      </c>
      <c r="U32" s="59">
        <f t="shared" si="3"/>
        <v>807.0965</v>
      </c>
      <c r="V32" s="59">
        <f t="shared" si="3"/>
        <v>84</v>
      </c>
      <c r="W32" s="59">
        <f t="shared" si="3"/>
        <v>300</v>
      </c>
      <c r="X32" s="59">
        <f t="shared" si="3"/>
        <v>11</v>
      </c>
      <c r="Y32" s="83">
        <f>SUM(C32:X32)</f>
        <v>15375.1345</v>
      </c>
    </row>
    <row r="33" ht="15.6" spans="1:25">
      <c r="A33" s="60"/>
      <c r="B33" s="60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61">
        <f>Y32/Y2</f>
        <v>120.11823828125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7"/>
  <sheetViews>
    <sheetView workbookViewId="0">
      <pane ySplit="7" topLeftCell="A14" activePane="bottomLeft" state="frozen"/>
      <selection/>
      <selection pane="bottomLeft" activeCell="B8" sqref="B8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84" customWidth="1"/>
    <col min="9" max="10" width="6.11111111111111" customWidth="1"/>
    <col min="11" max="11" width="7.11111111111111" customWidth="1"/>
    <col min="12" max="12" width="6.66666666666667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8" width="6.44444444444444" customWidth="1"/>
    <col min="19" max="19" width="7.11111111111111" customWidth="1"/>
    <col min="20" max="21" width="7" customWidth="1"/>
    <col min="22" max="22" width="6.22222222222222" customWidth="1"/>
    <col min="23" max="23" width="7" customWidth="1"/>
    <col min="24" max="24" width="5.33333333333333" customWidth="1"/>
    <col min="25" max="25" width="8.66666666666667" customWidth="1"/>
  </cols>
  <sheetData>
    <row r="1" s="1" customFormat="1" ht="43" customHeight="1" spans="1:1">
      <c r="A1" s="1" t="s">
        <v>0</v>
      </c>
    </row>
    <row r="2" customHeight="1" spans="1:25">
      <c r="A2" s="85"/>
      <c r="B2" s="3" t="s">
        <v>165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117</v>
      </c>
      <c r="H2" s="86" t="s">
        <v>7</v>
      </c>
      <c r="I2" s="4" t="s">
        <v>10</v>
      </c>
      <c r="J2" s="4" t="s">
        <v>11</v>
      </c>
      <c r="K2" s="4" t="s">
        <v>103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71</v>
      </c>
      <c r="R2" s="4" t="s">
        <v>12</v>
      </c>
      <c r="S2" s="4" t="s">
        <v>19</v>
      </c>
      <c r="T2" s="4" t="s">
        <v>73</v>
      </c>
      <c r="U2" s="4" t="s">
        <v>83</v>
      </c>
      <c r="V2" s="4" t="s">
        <v>28</v>
      </c>
      <c r="W2" s="4" t="s">
        <v>94</v>
      </c>
      <c r="X2" s="4" t="s">
        <v>59</v>
      </c>
      <c r="Y2" s="106">
        <v>138</v>
      </c>
    </row>
    <row r="3" spans="1:25">
      <c r="A3" s="87"/>
      <c r="B3" s="5"/>
      <c r="C3" s="6"/>
      <c r="D3" s="6"/>
      <c r="E3" s="6"/>
      <c r="F3" s="6"/>
      <c r="G3" s="6"/>
      <c r="H3" s="8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7"/>
    </row>
    <row r="4" spans="1:25">
      <c r="A4" s="87"/>
      <c r="B4" s="5"/>
      <c r="C4" s="6"/>
      <c r="D4" s="6"/>
      <c r="E4" s="6"/>
      <c r="F4" s="6"/>
      <c r="G4" s="6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07"/>
    </row>
    <row r="5" ht="12" customHeight="1" spans="1:25">
      <c r="A5" s="87"/>
      <c r="B5" s="5"/>
      <c r="C5" s="6"/>
      <c r="D5" s="6"/>
      <c r="E5" s="6"/>
      <c r="F5" s="6"/>
      <c r="G5" s="6"/>
      <c r="H5" s="8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7"/>
    </row>
    <row r="6" spans="1:25">
      <c r="A6" s="87"/>
      <c r="B6" s="5"/>
      <c r="C6" s="6"/>
      <c r="D6" s="6"/>
      <c r="E6" s="6"/>
      <c r="F6" s="6"/>
      <c r="G6" s="6"/>
      <c r="H6" s="8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07"/>
    </row>
    <row r="7" ht="28" customHeight="1" spans="1:25">
      <c r="A7" s="89"/>
      <c r="B7" s="8"/>
      <c r="C7" s="9"/>
      <c r="D7" s="9"/>
      <c r="E7" s="9"/>
      <c r="F7" s="9"/>
      <c r="G7" s="9"/>
      <c r="H7" s="9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8"/>
    </row>
    <row r="8" ht="15" customHeight="1" spans="1:25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109" t="s">
        <v>30</v>
      </c>
    </row>
    <row r="9" spans="1:25">
      <c r="A9" s="13" t="s">
        <v>31</v>
      </c>
      <c r="B9" s="14" t="s">
        <v>166</v>
      </c>
      <c r="C9" s="15">
        <v>0.15744</v>
      </c>
      <c r="D9" s="16"/>
      <c r="E9" s="16">
        <v>0.0062</v>
      </c>
      <c r="F9" s="16">
        <v>0.0263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65"/>
      <c r="S9" s="65"/>
      <c r="T9" s="65"/>
      <c r="U9" s="65"/>
      <c r="V9" s="65"/>
      <c r="W9" s="65"/>
      <c r="X9" s="65"/>
      <c r="Y9" s="75" t="s">
        <v>62</v>
      </c>
    </row>
    <row r="10" spans="1:25">
      <c r="A10" s="18"/>
      <c r="B10" s="19" t="s">
        <v>68</v>
      </c>
      <c r="C10" s="20"/>
      <c r="D10" s="21"/>
      <c r="E10" s="21">
        <v>0.0074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66"/>
      <c r="S10" s="66"/>
      <c r="T10" s="66"/>
      <c r="U10" s="66"/>
      <c r="V10" s="66"/>
      <c r="W10" s="66"/>
      <c r="X10" s="66"/>
      <c r="Y10" s="76"/>
    </row>
    <row r="11" spans="1:25">
      <c r="A11" s="18"/>
      <c r="B11" s="23" t="s">
        <v>121</v>
      </c>
      <c r="C11" s="20"/>
      <c r="D11" s="21">
        <v>0.0104</v>
      </c>
      <c r="E11" s="21"/>
      <c r="F11" s="21"/>
      <c r="G11" s="21"/>
      <c r="H11" s="22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66"/>
      <c r="S11" s="66"/>
      <c r="T11" s="66">
        <v>0.0124</v>
      </c>
      <c r="U11" s="66"/>
      <c r="V11" s="66"/>
      <c r="W11" s="66"/>
      <c r="X11" s="66"/>
      <c r="Y11" s="76"/>
    </row>
    <row r="12" spans="1:25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66"/>
      <c r="S12" s="66"/>
      <c r="T12" s="66"/>
      <c r="U12" s="66"/>
      <c r="V12" s="66"/>
      <c r="W12" s="66"/>
      <c r="X12" s="66"/>
      <c r="Y12" s="76"/>
    </row>
    <row r="13" ht="13.95" spans="1:25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67"/>
      <c r="S13" s="67"/>
      <c r="T13" s="67"/>
      <c r="U13" s="67"/>
      <c r="V13" s="67"/>
      <c r="W13" s="67"/>
      <c r="X13" s="67"/>
      <c r="Y13" s="76"/>
    </row>
    <row r="14" spans="1:25">
      <c r="A14" s="13" t="s">
        <v>36</v>
      </c>
      <c r="B14" s="14" t="s">
        <v>103</v>
      </c>
      <c r="C14" s="15"/>
      <c r="D14" s="16"/>
      <c r="E14" s="16"/>
      <c r="F14" s="16"/>
      <c r="G14" s="16"/>
      <c r="H14" s="17"/>
      <c r="I14" s="16"/>
      <c r="J14" s="16"/>
      <c r="K14" s="16">
        <v>0.1304</v>
      </c>
      <c r="L14" s="16"/>
      <c r="M14" s="16"/>
      <c r="N14" s="16"/>
      <c r="O14" s="16"/>
      <c r="P14" s="16"/>
      <c r="Q14" s="16"/>
      <c r="R14" s="65"/>
      <c r="S14" s="65"/>
      <c r="T14" s="65"/>
      <c r="U14" s="65"/>
      <c r="V14" s="65"/>
      <c r="W14" s="65"/>
      <c r="X14" s="65"/>
      <c r="Y14" s="76"/>
    </row>
    <row r="15" spans="1:25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66"/>
      <c r="S15" s="66"/>
      <c r="T15" s="66"/>
      <c r="U15" s="66"/>
      <c r="V15" s="66"/>
      <c r="W15" s="66"/>
      <c r="X15" s="66"/>
      <c r="Y15" s="76"/>
    </row>
    <row r="16" spans="1:25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6"/>
      <c r="S16" s="66"/>
      <c r="T16" s="66"/>
      <c r="U16" s="66"/>
      <c r="V16" s="66"/>
      <c r="W16" s="66"/>
      <c r="X16" s="66"/>
      <c r="Y16" s="76"/>
    </row>
    <row r="17" ht="13.95" spans="1:25">
      <c r="A17" s="31"/>
      <c r="B17" s="25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9"/>
      <c r="S17" s="69"/>
      <c r="T17" s="69"/>
      <c r="U17" s="69"/>
      <c r="V17" s="69"/>
      <c r="W17" s="69"/>
      <c r="X17" s="69"/>
      <c r="Y17" s="76"/>
    </row>
    <row r="18" ht="16" customHeight="1" spans="1:25">
      <c r="A18" s="34" t="s">
        <v>37</v>
      </c>
      <c r="B18" s="96" t="s">
        <v>167</v>
      </c>
      <c r="C18" s="15"/>
      <c r="D18" s="16"/>
      <c r="E18" s="16"/>
      <c r="F18" s="16"/>
      <c r="G18" s="16">
        <v>0.0154</v>
      </c>
      <c r="H18" s="17"/>
      <c r="I18" s="16"/>
      <c r="J18" s="16"/>
      <c r="K18" s="16"/>
      <c r="L18" s="16"/>
      <c r="M18" s="16">
        <v>0.0101</v>
      </c>
      <c r="N18" s="16">
        <v>0.0095</v>
      </c>
      <c r="O18" s="16">
        <v>0.002322</v>
      </c>
      <c r="P18" s="16">
        <v>0.0773</v>
      </c>
      <c r="Q18" s="16"/>
      <c r="R18" s="65"/>
      <c r="S18" s="65"/>
      <c r="T18" s="65"/>
      <c r="U18" s="65"/>
      <c r="V18" s="65"/>
      <c r="W18" s="65"/>
      <c r="X18" s="65"/>
      <c r="Y18" s="76"/>
    </row>
    <row r="19" ht="15" customHeight="1" spans="1:25">
      <c r="A19" s="39"/>
      <c r="B19" s="40" t="s">
        <v>97</v>
      </c>
      <c r="C19" s="20"/>
      <c r="D19" s="21"/>
      <c r="E19" s="21"/>
      <c r="F19" s="21"/>
      <c r="G19" s="21"/>
      <c r="H19" s="22"/>
      <c r="I19" s="21">
        <v>0.01</v>
      </c>
      <c r="J19" s="21"/>
      <c r="K19" s="21"/>
      <c r="L19" s="21"/>
      <c r="M19" s="21">
        <v>0.0113</v>
      </c>
      <c r="N19" s="21">
        <v>0.0105</v>
      </c>
      <c r="O19" s="21">
        <v>0.0037</v>
      </c>
      <c r="P19" s="21"/>
      <c r="Q19" s="21">
        <v>0.0803</v>
      </c>
      <c r="R19" s="66"/>
      <c r="S19" s="66">
        <v>0.0025</v>
      </c>
      <c r="T19" s="66"/>
      <c r="U19" s="66"/>
      <c r="V19" s="66"/>
      <c r="W19" s="66"/>
      <c r="X19" s="66">
        <v>6</v>
      </c>
      <c r="Y19" s="76"/>
    </row>
    <row r="20" spans="1:25">
      <c r="A20" s="39"/>
      <c r="B20" s="97" t="s">
        <v>98</v>
      </c>
      <c r="C20" s="20">
        <v>0.04444</v>
      </c>
      <c r="D20" s="21">
        <v>0.0053</v>
      </c>
      <c r="E20" s="21"/>
      <c r="F20" s="21"/>
      <c r="G20" s="21"/>
      <c r="H20" s="22"/>
      <c r="I20" s="21"/>
      <c r="J20" s="21"/>
      <c r="K20" s="21"/>
      <c r="L20" s="21">
        <v>0.1828</v>
      </c>
      <c r="M20" s="21"/>
      <c r="N20" s="21"/>
      <c r="O20" s="21"/>
      <c r="P20" s="21"/>
      <c r="Q20" s="21"/>
      <c r="R20" s="66"/>
      <c r="S20" s="66"/>
      <c r="T20" s="66"/>
      <c r="U20" s="66"/>
      <c r="V20" s="66"/>
      <c r="W20" s="66"/>
      <c r="X20" s="66"/>
      <c r="Y20" s="76"/>
    </row>
    <row r="21" spans="1:25">
      <c r="A21" s="39"/>
      <c r="B21" s="40" t="s">
        <v>99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66">
        <v>0.0203</v>
      </c>
      <c r="S21" s="66"/>
      <c r="T21" s="66"/>
      <c r="U21" s="66"/>
      <c r="V21" s="66"/>
      <c r="W21" s="66"/>
      <c r="X21" s="66"/>
      <c r="Y21" s="76"/>
    </row>
    <row r="22" spans="1:25">
      <c r="A22" s="39"/>
      <c r="B22" s="23" t="s">
        <v>42</v>
      </c>
      <c r="C22" s="20"/>
      <c r="D22" s="21"/>
      <c r="E22" s="21"/>
      <c r="F22" s="21"/>
      <c r="G22" s="21"/>
      <c r="H22" s="22"/>
      <c r="I22" s="21"/>
      <c r="J22" s="21">
        <v>0.0478</v>
      </c>
      <c r="K22" s="21"/>
      <c r="L22" s="21"/>
      <c r="M22" s="21"/>
      <c r="N22" s="21"/>
      <c r="O22" s="21"/>
      <c r="P22" s="21"/>
      <c r="Q22" s="21"/>
      <c r="R22" s="66"/>
      <c r="S22" s="66"/>
      <c r="T22" s="66"/>
      <c r="U22" s="66"/>
      <c r="V22" s="66"/>
      <c r="W22" s="66"/>
      <c r="X22" s="66"/>
      <c r="Y22" s="76"/>
    </row>
    <row r="23" ht="13.95" spans="1:25">
      <c r="A23" s="43"/>
      <c r="B23" s="98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67"/>
      <c r="S23" s="67"/>
      <c r="T23" s="67"/>
      <c r="U23" s="67"/>
      <c r="V23" s="67"/>
      <c r="W23" s="67"/>
      <c r="X23" s="67"/>
      <c r="Y23" s="76"/>
    </row>
    <row r="24" spans="1:25">
      <c r="A24" s="34" t="s">
        <v>43</v>
      </c>
      <c r="B24" s="14" t="s">
        <v>100</v>
      </c>
      <c r="C24" s="15">
        <v>0.0155</v>
      </c>
      <c r="D24" s="16">
        <v>0.00202</v>
      </c>
      <c r="E24" s="16">
        <v>0.0103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65"/>
      <c r="S24" s="65"/>
      <c r="T24" s="65"/>
      <c r="U24" s="65">
        <v>0.005</v>
      </c>
      <c r="V24" s="65">
        <v>12</v>
      </c>
      <c r="W24" s="65">
        <v>0.0774</v>
      </c>
      <c r="X24" s="65">
        <v>8</v>
      </c>
      <c r="Y24" s="76"/>
    </row>
    <row r="25" spans="1:25">
      <c r="A25" s="39"/>
      <c r="B25" s="99" t="s">
        <v>101</v>
      </c>
      <c r="C25" s="36"/>
      <c r="D25" s="37"/>
      <c r="E25" s="37">
        <v>0.00333</v>
      </c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68"/>
      <c r="S25" s="68">
        <v>0.0225</v>
      </c>
      <c r="T25" s="68"/>
      <c r="U25" s="68"/>
      <c r="V25" s="68"/>
      <c r="W25" s="68"/>
      <c r="X25" s="68"/>
      <c r="Y25" s="76"/>
    </row>
    <row r="26" spans="1:25">
      <c r="A26" s="39"/>
      <c r="B26" s="19" t="s">
        <v>68</v>
      </c>
      <c r="C26" s="20"/>
      <c r="D26" s="21"/>
      <c r="E26" s="21">
        <v>0.0073</v>
      </c>
      <c r="F26" s="21"/>
      <c r="G26" s="21"/>
      <c r="H26" s="22">
        <v>0.0006</v>
      </c>
      <c r="I26" s="21"/>
      <c r="J26" s="21"/>
      <c r="K26" s="21"/>
      <c r="L26" s="21"/>
      <c r="M26" s="21"/>
      <c r="N26" s="21"/>
      <c r="O26" s="21"/>
      <c r="P26" s="21"/>
      <c r="Q26" s="21"/>
      <c r="R26" s="66"/>
      <c r="S26" s="66"/>
      <c r="T26" s="66"/>
      <c r="U26" s="66"/>
      <c r="V26" s="66"/>
      <c r="W26" s="66"/>
      <c r="X26" s="66"/>
      <c r="Y26" s="76"/>
    </row>
    <row r="27" ht="13.95" spans="1:25">
      <c r="A27" s="39"/>
      <c r="B27" s="19"/>
      <c r="C27" s="20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66"/>
      <c r="S27" s="66"/>
      <c r="T27" s="66"/>
      <c r="U27" s="66"/>
      <c r="V27" s="66"/>
      <c r="W27" s="66"/>
      <c r="X27" s="66"/>
      <c r="Y27" s="80"/>
    </row>
    <row r="28" ht="13.95" spans="1:25">
      <c r="A28" s="43"/>
      <c r="B28" s="25"/>
      <c r="C28" s="26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67"/>
      <c r="S28" s="67"/>
      <c r="T28" s="67"/>
      <c r="U28" s="67"/>
      <c r="V28" s="67"/>
      <c r="W28" s="67"/>
      <c r="X28" s="67"/>
      <c r="Y28" s="110"/>
    </row>
    <row r="29" ht="15.6" spans="1:25">
      <c r="A29" s="50" t="s">
        <v>46</v>
      </c>
      <c r="B29" s="51"/>
      <c r="C29" s="15">
        <f t="shared" ref="C29:W29" si="0">SUM(C9:C28)</f>
        <v>0.21738</v>
      </c>
      <c r="D29" s="16">
        <f t="shared" si="0"/>
        <v>0.01772</v>
      </c>
      <c r="E29" s="16">
        <f t="shared" si="0"/>
        <v>0.04297</v>
      </c>
      <c r="F29" s="16">
        <f t="shared" si="0"/>
        <v>0.0263</v>
      </c>
      <c r="G29" s="16">
        <f t="shared" si="0"/>
        <v>0.0154</v>
      </c>
      <c r="H29" s="16">
        <f t="shared" si="0"/>
        <v>0.0012</v>
      </c>
      <c r="I29" s="16">
        <f t="shared" si="0"/>
        <v>0.0404</v>
      </c>
      <c r="J29" s="16">
        <f t="shared" si="0"/>
        <v>0.0478</v>
      </c>
      <c r="K29" s="16">
        <f t="shared" si="0"/>
        <v>0.1304</v>
      </c>
      <c r="L29" s="16">
        <f t="shared" si="0"/>
        <v>0.1828</v>
      </c>
      <c r="M29" s="16">
        <f t="shared" si="0"/>
        <v>0.0214</v>
      </c>
      <c r="N29" s="16">
        <f t="shared" si="0"/>
        <v>0.02</v>
      </c>
      <c r="O29" s="16">
        <f t="shared" si="0"/>
        <v>0.006022</v>
      </c>
      <c r="P29" s="16">
        <f t="shared" si="0"/>
        <v>0.0773</v>
      </c>
      <c r="Q29" s="16">
        <f t="shared" si="0"/>
        <v>0.0803</v>
      </c>
      <c r="R29" s="16">
        <f t="shared" si="0"/>
        <v>0.0203</v>
      </c>
      <c r="S29" s="16">
        <f t="shared" si="0"/>
        <v>0.025</v>
      </c>
      <c r="T29" s="16">
        <f t="shared" si="0"/>
        <v>0.0124</v>
      </c>
      <c r="U29" s="16">
        <f t="shared" si="0"/>
        <v>0.005</v>
      </c>
      <c r="V29" s="16">
        <f t="shared" si="0"/>
        <v>12</v>
      </c>
      <c r="W29" s="104">
        <f t="shared" si="0"/>
        <v>0.0774</v>
      </c>
      <c r="X29" s="105">
        <v>14</v>
      </c>
      <c r="Y29" s="14"/>
    </row>
    <row r="30" ht="15.6" hidden="1" spans="1:25">
      <c r="A30" s="52" t="s">
        <v>47</v>
      </c>
      <c r="B30" s="53"/>
      <c r="C30" s="100">
        <f>138*C29</f>
        <v>29.99844</v>
      </c>
      <c r="D30" s="100">
        <f t="shared" ref="D30:V30" si="1">138*D29</f>
        <v>2.44536</v>
      </c>
      <c r="E30" s="100">
        <f t="shared" si="1"/>
        <v>5.92986</v>
      </c>
      <c r="F30" s="100">
        <f t="shared" si="1"/>
        <v>3.6294</v>
      </c>
      <c r="G30" s="100">
        <f t="shared" si="1"/>
        <v>2.1252</v>
      </c>
      <c r="H30" s="100">
        <f t="shared" si="1"/>
        <v>0.1656</v>
      </c>
      <c r="I30" s="100">
        <f t="shared" si="1"/>
        <v>5.5752</v>
      </c>
      <c r="J30" s="100">
        <f t="shared" si="1"/>
        <v>6.5964</v>
      </c>
      <c r="K30" s="100">
        <f t="shared" si="1"/>
        <v>17.9952</v>
      </c>
      <c r="L30" s="100">
        <f t="shared" si="1"/>
        <v>25.2264</v>
      </c>
      <c r="M30" s="100">
        <f t="shared" si="1"/>
        <v>2.9532</v>
      </c>
      <c r="N30" s="100">
        <f t="shared" si="1"/>
        <v>2.76</v>
      </c>
      <c r="O30" s="100">
        <f t="shared" si="1"/>
        <v>0.831036</v>
      </c>
      <c r="P30" s="100">
        <f t="shared" si="1"/>
        <v>10.6674</v>
      </c>
      <c r="Q30" s="100">
        <f t="shared" si="1"/>
        <v>11.0814</v>
      </c>
      <c r="R30" s="100">
        <f t="shared" si="1"/>
        <v>2.8014</v>
      </c>
      <c r="S30" s="100">
        <f t="shared" si="1"/>
        <v>3.45</v>
      </c>
      <c r="T30" s="100">
        <f t="shared" si="1"/>
        <v>1.7112</v>
      </c>
      <c r="U30" s="100">
        <f t="shared" si="1"/>
        <v>0.69</v>
      </c>
      <c r="V30" s="100">
        <v>12</v>
      </c>
      <c r="W30" s="100">
        <f>138*W29</f>
        <v>10.6812</v>
      </c>
      <c r="X30" s="100">
        <v>14</v>
      </c>
      <c r="Y30" s="19"/>
    </row>
    <row r="31" ht="15.6" spans="1:25">
      <c r="A31" s="52" t="s">
        <v>47</v>
      </c>
      <c r="B31" s="53"/>
      <c r="C31" s="54">
        <f t="shared" ref="C31:J31" si="2">ROUND(C30,2)</f>
        <v>30</v>
      </c>
      <c r="D31" s="55">
        <f t="shared" si="2"/>
        <v>2.45</v>
      </c>
      <c r="E31" s="55">
        <f t="shared" si="2"/>
        <v>5.93</v>
      </c>
      <c r="F31" s="55">
        <f t="shared" si="2"/>
        <v>3.63</v>
      </c>
      <c r="G31" s="55">
        <f t="shared" si="2"/>
        <v>2.13</v>
      </c>
      <c r="H31" s="55">
        <f t="shared" si="2"/>
        <v>0.17</v>
      </c>
      <c r="I31" s="55">
        <f t="shared" si="2"/>
        <v>5.58</v>
      </c>
      <c r="J31" s="55">
        <f t="shared" si="2"/>
        <v>6.6</v>
      </c>
      <c r="K31" s="55">
        <v>36</v>
      </c>
      <c r="L31" s="55">
        <f t="shared" ref="L31:W31" si="3">ROUND(L30,2)</f>
        <v>25.23</v>
      </c>
      <c r="M31" s="64">
        <f t="shared" si="3"/>
        <v>2.95</v>
      </c>
      <c r="N31" s="64">
        <f t="shared" si="3"/>
        <v>2.76</v>
      </c>
      <c r="O31" s="64">
        <f t="shared" si="3"/>
        <v>0.83</v>
      </c>
      <c r="P31" s="64">
        <f t="shared" si="3"/>
        <v>10.67</v>
      </c>
      <c r="Q31" s="64">
        <f t="shared" si="3"/>
        <v>11.08</v>
      </c>
      <c r="R31" s="64">
        <f t="shared" si="3"/>
        <v>2.8</v>
      </c>
      <c r="S31" s="64">
        <f t="shared" si="3"/>
        <v>3.45</v>
      </c>
      <c r="T31" s="64">
        <f t="shared" si="3"/>
        <v>1.71</v>
      </c>
      <c r="U31" s="64">
        <f t="shared" si="3"/>
        <v>0.69</v>
      </c>
      <c r="V31" s="64">
        <f t="shared" si="3"/>
        <v>12</v>
      </c>
      <c r="W31" s="64">
        <f t="shared" si="3"/>
        <v>10.68</v>
      </c>
      <c r="X31" s="70">
        <v>14</v>
      </c>
      <c r="Y31" s="19"/>
    </row>
    <row r="32" ht="15.6" spans="1:25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90</v>
      </c>
      <c r="G32" s="55">
        <v>120</v>
      </c>
      <c r="H32" s="56">
        <v>1700</v>
      </c>
      <c r="I32" s="56">
        <v>62.37</v>
      </c>
      <c r="J32" s="56">
        <v>39.5</v>
      </c>
      <c r="K32" s="55">
        <v>43.2</v>
      </c>
      <c r="L32" s="55">
        <v>32</v>
      </c>
      <c r="M32" s="55">
        <v>47</v>
      </c>
      <c r="N32" s="64">
        <v>56</v>
      </c>
      <c r="O32" s="64">
        <v>200</v>
      </c>
      <c r="P32" s="55">
        <v>250</v>
      </c>
      <c r="Q32" s="55">
        <v>140</v>
      </c>
      <c r="R32" s="64">
        <v>230</v>
      </c>
      <c r="S32" s="64">
        <v>300</v>
      </c>
      <c r="T32" s="64">
        <v>600</v>
      </c>
      <c r="U32" s="64">
        <v>160</v>
      </c>
      <c r="V32" s="64">
        <v>2.5</v>
      </c>
      <c r="W32" s="64">
        <v>260</v>
      </c>
      <c r="X32" s="64">
        <v>7</v>
      </c>
      <c r="Y32" s="82"/>
    </row>
    <row r="33" ht="16.35" spans="1:25">
      <c r="A33" s="57" t="s">
        <v>49</v>
      </c>
      <c r="B33" s="58"/>
      <c r="C33" s="101">
        <f t="shared" ref="C33:X33" si="4">C31*C32</f>
        <v>2310</v>
      </c>
      <c r="D33" s="101">
        <f t="shared" si="4"/>
        <v>1886.5</v>
      </c>
      <c r="E33" s="101">
        <f t="shared" si="4"/>
        <v>456.61</v>
      </c>
      <c r="F33" s="101">
        <f t="shared" si="4"/>
        <v>326.7</v>
      </c>
      <c r="G33" s="101">
        <f t="shared" si="4"/>
        <v>255.6</v>
      </c>
      <c r="H33" s="101">
        <f t="shared" si="4"/>
        <v>289</v>
      </c>
      <c r="I33" s="101">
        <f t="shared" si="4"/>
        <v>348.0246</v>
      </c>
      <c r="J33" s="101">
        <f t="shared" si="4"/>
        <v>260.7</v>
      </c>
      <c r="K33" s="101">
        <f t="shared" si="4"/>
        <v>1555.2</v>
      </c>
      <c r="L33" s="101">
        <f t="shared" si="4"/>
        <v>807.36</v>
      </c>
      <c r="M33" s="101">
        <f t="shared" si="4"/>
        <v>138.65</v>
      </c>
      <c r="N33" s="101">
        <f t="shared" si="4"/>
        <v>154.56</v>
      </c>
      <c r="O33" s="101">
        <f t="shared" si="4"/>
        <v>166</v>
      </c>
      <c r="P33" s="101">
        <f t="shared" si="4"/>
        <v>2667.5</v>
      </c>
      <c r="Q33" s="101">
        <f t="shared" si="4"/>
        <v>1551.2</v>
      </c>
      <c r="R33" s="101">
        <f t="shared" si="4"/>
        <v>644</v>
      </c>
      <c r="S33" s="101">
        <f t="shared" si="4"/>
        <v>1035</v>
      </c>
      <c r="T33" s="101">
        <f t="shared" si="4"/>
        <v>1026</v>
      </c>
      <c r="U33" s="101">
        <f t="shared" si="4"/>
        <v>110.4</v>
      </c>
      <c r="V33" s="101">
        <f t="shared" si="4"/>
        <v>30</v>
      </c>
      <c r="W33" s="101">
        <f t="shared" si="4"/>
        <v>2776.8</v>
      </c>
      <c r="X33" s="101">
        <f t="shared" si="4"/>
        <v>98</v>
      </c>
      <c r="Y33" s="83">
        <f>SUM(C33:X33)</f>
        <v>18893.8046</v>
      </c>
    </row>
    <row r="34" ht="15.6" spans="1:25">
      <c r="A34" s="60"/>
      <c r="B34" s="60"/>
      <c r="C34" s="102"/>
      <c r="D34" s="102"/>
      <c r="E34" s="102"/>
      <c r="F34" s="102"/>
      <c r="G34" s="102"/>
      <c r="H34" s="103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61">
        <f>Y33/Y2</f>
        <v>136.911627536232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topLeftCell="B1" workbookViewId="0">
      <pane ySplit="7" topLeftCell="A8" activePane="bottomLeft" state="frozen"/>
      <selection/>
      <selection pane="bottomLeft" activeCell="D19" sqref="D19"/>
    </sheetView>
  </sheetViews>
  <sheetFormatPr defaultColWidth="11.537037037037" defaultRowHeight="13.2"/>
  <cols>
    <col min="1" max="1" width="6.33333333333333" customWidth="1"/>
    <col min="2" max="2" width="36.2222222222222" customWidth="1"/>
    <col min="3" max="3" width="7.11111111111111" customWidth="1"/>
    <col min="4" max="4" width="7.55555555555556" customWidth="1"/>
    <col min="5" max="5" width="6.55555555555556" customWidth="1"/>
    <col min="6" max="6" width="6.33333333333333" customWidth="1"/>
    <col min="7" max="7" width="7.11111111111111" customWidth="1"/>
    <col min="8" max="8" width="7.33333333333333" customWidth="1"/>
    <col min="9" max="9" width="6.22222222222222" customWidth="1"/>
    <col min="10" max="10" width="6" customWidth="1"/>
    <col min="11" max="13" width="6.11111111111111" customWidth="1"/>
    <col min="14" max="14" width="5.33333333333333" customWidth="1"/>
    <col min="15" max="15" width="6.55555555555556" customWidth="1"/>
    <col min="16" max="16" width="7" customWidth="1"/>
    <col min="17" max="17" width="6.22222222222222" customWidth="1"/>
    <col min="18" max="18" width="7" customWidth="1"/>
    <col min="19" max="19" width="7.33333333333333" customWidth="1"/>
    <col min="20" max="20" width="6.22222222222222" customWidth="1"/>
    <col min="21" max="22" width="6.33333333333333" customWidth="1"/>
    <col min="23" max="23" width="7.44444444444444" customWidth="1"/>
    <col min="24" max="24" width="5.44444444444444" customWidth="1"/>
    <col min="25" max="25" width="6.33333333333333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3" t="s">
        <v>168</v>
      </c>
      <c r="C2" s="4" t="s">
        <v>2</v>
      </c>
      <c r="D2" s="4" t="s">
        <v>3</v>
      </c>
      <c r="E2" s="4" t="s">
        <v>4</v>
      </c>
      <c r="F2" s="4" t="s">
        <v>55</v>
      </c>
      <c r="G2" s="4" t="s">
        <v>7</v>
      </c>
      <c r="H2" s="4" t="s">
        <v>137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54</v>
      </c>
      <c r="R2" s="4" t="s">
        <v>138</v>
      </c>
      <c r="S2" s="4" t="s">
        <v>8</v>
      </c>
      <c r="T2" s="4" t="s">
        <v>19</v>
      </c>
      <c r="U2" s="4" t="s">
        <v>146</v>
      </c>
      <c r="V2" s="4" t="s">
        <v>25</v>
      </c>
      <c r="W2" s="4" t="s">
        <v>29</v>
      </c>
      <c r="X2" s="4" t="s">
        <v>27</v>
      </c>
      <c r="Y2" s="4" t="s">
        <v>156</v>
      </c>
      <c r="Z2" s="71">
        <v>132</v>
      </c>
    </row>
    <row r="3" spans="1:26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2"/>
    </row>
    <row r="4" spans="1:26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2"/>
    </row>
    <row r="5" ht="12" customHeight="1" spans="1:26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2"/>
    </row>
    <row r="6" spans="1:26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2"/>
    </row>
    <row r="7" ht="28" customHeight="1" spans="1:26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73"/>
    </row>
    <row r="8" ht="16" customHeight="1" spans="1:26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74" t="s">
        <v>30</v>
      </c>
    </row>
    <row r="9" spans="1:26">
      <c r="A9" s="13" t="s">
        <v>31</v>
      </c>
      <c r="B9" s="14" t="s">
        <v>148</v>
      </c>
      <c r="C9" s="15">
        <v>0.1551</v>
      </c>
      <c r="D9" s="16"/>
      <c r="E9" s="16">
        <v>0.005</v>
      </c>
      <c r="F9" s="16"/>
      <c r="G9" s="17"/>
      <c r="H9" s="17"/>
      <c r="I9" s="16"/>
      <c r="J9" s="16"/>
      <c r="K9" s="16"/>
      <c r="L9" s="16"/>
      <c r="M9" s="16"/>
      <c r="N9" s="16"/>
      <c r="O9" s="16"/>
      <c r="P9" s="16"/>
      <c r="Q9" s="16">
        <v>0.02644</v>
      </c>
      <c r="R9" s="16"/>
      <c r="S9" s="16"/>
      <c r="T9" s="16"/>
      <c r="U9" s="16"/>
      <c r="V9" s="65"/>
      <c r="W9" s="65"/>
      <c r="X9" s="65"/>
      <c r="Y9" s="65"/>
      <c r="Z9" s="75" t="s">
        <v>77</v>
      </c>
    </row>
    <row r="10" spans="1:26">
      <c r="A10" s="18"/>
      <c r="B10" s="19" t="s">
        <v>34</v>
      </c>
      <c r="C10" s="20"/>
      <c r="D10" s="21"/>
      <c r="E10" s="21">
        <v>0.0065</v>
      </c>
      <c r="F10" s="21"/>
      <c r="G10" s="22">
        <v>0.00055</v>
      </c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/>
      <c r="W10" s="66"/>
      <c r="X10" s="66"/>
      <c r="Y10" s="66"/>
      <c r="Z10" s="76"/>
    </row>
    <row r="11" spans="1:26">
      <c r="A11" s="18"/>
      <c r="B11" s="23" t="s">
        <v>64</v>
      </c>
      <c r="C11" s="20"/>
      <c r="D11" s="21">
        <v>0.01044</v>
      </c>
      <c r="E11" s="21"/>
      <c r="F11" s="21"/>
      <c r="G11" s="22"/>
      <c r="H11" s="22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2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6"/>
      <c r="W12" s="66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7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7"/>
      <c r="W13" s="67"/>
      <c r="X13" s="67"/>
      <c r="Y13" s="67"/>
      <c r="Z13" s="76"/>
    </row>
    <row r="14" spans="1:26">
      <c r="A14" s="13" t="s">
        <v>36</v>
      </c>
      <c r="B14" s="14" t="s">
        <v>8</v>
      </c>
      <c r="C14" s="29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0.105</v>
      </c>
      <c r="T14" s="16"/>
      <c r="U14" s="16"/>
      <c r="V14" s="65"/>
      <c r="W14" s="65"/>
      <c r="X14" s="65"/>
      <c r="Y14" s="77"/>
      <c r="Z14" s="76"/>
    </row>
    <row r="15" spans="1:26">
      <c r="A15" s="18"/>
      <c r="B15" s="19" t="s">
        <v>146</v>
      </c>
      <c r="C15" s="30"/>
      <c r="D15" s="21"/>
      <c r="E15" s="21"/>
      <c r="F15" s="21"/>
      <c r="G15" s="22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66"/>
      <c r="W15" s="66"/>
      <c r="X15" s="66"/>
      <c r="Y15" s="78"/>
      <c r="Z15" s="76"/>
    </row>
    <row r="16" spans="1:26">
      <c r="A16" s="18"/>
      <c r="B16" s="19"/>
      <c r="C16" s="30"/>
      <c r="D16" s="21"/>
      <c r="E16" s="21"/>
      <c r="F16" s="21"/>
      <c r="G16" s="22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6"/>
      <c r="W16" s="66"/>
      <c r="X16" s="66"/>
      <c r="Y16" s="78"/>
      <c r="Z16" s="76"/>
    </row>
    <row r="17" ht="13.95" spans="1:26">
      <c r="A17" s="31"/>
      <c r="B17" s="32"/>
      <c r="C17" s="33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67"/>
      <c r="W17" s="67"/>
      <c r="X17" s="67"/>
      <c r="Y17" s="79"/>
      <c r="Z17" s="76"/>
    </row>
    <row r="18" ht="16" customHeight="1" spans="1:26">
      <c r="A18" s="34" t="s">
        <v>37</v>
      </c>
      <c r="B18" s="35" t="s">
        <v>139</v>
      </c>
      <c r="C18" s="36"/>
      <c r="D18" s="37"/>
      <c r="E18" s="37"/>
      <c r="F18" s="37"/>
      <c r="G18" s="38"/>
      <c r="H18" s="37"/>
      <c r="I18" s="37"/>
      <c r="J18" s="37"/>
      <c r="K18" s="37"/>
      <c r="L18" s="37">
        <v>0.0794</v>
      </c>
      <c r="M18" s="37">
        <v>0.0085</v>
      </c>
      <c r="N18" s="37"/>
      <c r="O18" s="37">
        <v>0.0023</v>
      </c>
      <c r="P18" s="37">
        <v>0.0783</v>
      </c>
      <c r="Q18" s="37"/>
      <c r="R18" s="37">
        <v>0.0599</v>
      </c>
      <c r="S18" s="37"/>
      <c r="T18" s="37">
        <v>0.0062</v>
      </c>
      <c r="U18" s="37"/>
      <c r="V18" s="68"/>
      <c r="W18" s="68"/>
      <c r="X18" s="68"/>
      <c r="Y18" s="68"/>
      <c r="Z18" s="76"/>
    </row>
    <row r="19" ht="15" customHeight="1" spans="1:26">
      <c r="A19" s="39"/>
      <c r="B19" s="35" t="s">
        <v>39</v>
      </c>
      <c r="C19" s="20"/>
      <c r="D19" s="21"/>
      <c r="E19" s="21"/>
      <c r="F19" s="21"/>
      <c r="G19" s="22"/>
      <c r="H19" s="16">
        <v>0.06144</v>
      </c>
      <c r="I19" s="21">
        <v>0.009</v>
      </c>
      <c r="J19" s="21"/>
      <c r="K19" s="21"/>
      <c r="L19" s="21"/>
      <c r="M19" s="21">
        <v>0.0135</v>
      </c>
      <c r="N19" s="21">
        <v>0.00574</v>
      </c>
      <c r="O19" s="21">
        <v>0.00393</v>
      </c>
      <c r="P19" s="21"/>
      <c r="Q19" s="21"/>
      <c r="R19" s="21"/>
      <c r="S19" s="21"/>
      <c r="T19" s="21">
        <v>0.0033</v>
      </c>
      <c r="U19" s="21"/>
      <c r="V19" s="66"/>
      <c r="W19" s="66">
        <v>3</v>
      </c>
      <c r="X19" s="66"/>
      <c r="Y19" s="66"/>
      <c r="Z19" s="76"/>
    </row>
    <row r="20" spans="1:26">
      <c r="A20" s="39"/>
      <c r="B20" s="40" t="s">
        <v>40</v>
      </c>
      <c r="C20" s="20"/>
      <c r="D20" s="21">
        <v>0.00744</v>
      </c>
      <c r="E20" s="21"/>
      <c r="F20" s="21">
        <v>0.0444</v>
      </c>
      <c r="G20" s="22"/>
      <c r="H20" s="3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66"/>
      <c r="W20" s="66"/>
      <c r="X20" s="66"/>
      <c r="Y20" s="66"/>
      <c r="Z20" s="76"/>
    </row>
    <row r="21" spans="1:26">
      <c r="A21" s="39"/>
      <c r="B21" s="41" t="s">
        <v>41</v>
      </c>
      <c r="C21" s="20"/>
      <c r="D21" s="21"/>
      <c r="E21" s="21">
        <v>0.0075</v>
      </c>
      <c r="F21" s="21"/>
      <c r="G21" s="22"/>
      <c r="H21" s="22"/>
      <c r="I21" s="21"/>
      <c r="J21" s="21"/>
      <c r="K21" s="21">
        <v>0.02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66"/>
      <c r="W21" s="66"/>
      <c r="X21" s="66"/>
      <c r="Y21" s="66"/>
      <c r="Z21" s="76"/>
    </row>
    <row r="22" spans="1:26">
      <c r="A22" s="39"/>
      <c r="B22" s="42" t="s">
        <v>42</v>
      </c>
      <c r="C22" s="20"/>
      <c r="D22" s="21"/>
      <c r="E22" s="21"/>
      <c r="F22" s="21"/>
      <c r="G22" s="22"/>
      <c r="H22" s="22"/>
      <c r="I22" s="21"/>
      <c r="J22" s="21">
        <v>0.04835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66"/>
      <c r="W22" s="66"/>
      <c r="X22" s="66"/>
      <c r="Y22" s="66"/>
      <c r="Z22" s="76"/>
    </row>
    <row r="23" ht="13.95" spans="1:26">
      <c r="A23" s="43"/>
      <c r="B23" s="44"/>
      <c r="C23" s="26"/>
      <c r="D23" s="27"/>
      <c r="E23" s="27"/>
      <c r="F23" s="27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67"/>
      <c r="W23" s="67"/>
      <c r="X23" s="67"/>
      <c r="Y23" s="67"/>
      <c r="Z23" s="76"/>
    </row>
    <row r="24" spans="1:26">
      <c r="A24" s="34" t="s">
        <v>43</v>
      </c>
      <c r="B24" s="45" t="s">
        <v>124</v>
      </c>
      <c r="C24" s="15">
        <v>0.03428</v>
      </c>
      <c r="D24" s="16">
        <v>0.00234</v>
      </c>
      <c r="E24" s="16"/>
      <c r="F24" s="16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65"/>
      <c r="W24" s="65">
        <v>194</v>
      </c>
      <c r="X24" s="65"/>
      <c r="Y24" s="65"/>
      <c r="Z24" s="76"/>
    </row>
    <row r="25" spans="1:26">
      <c r="A25" s="39"/>
      <c r="B25" s="41" t="s">
        <v>34</v>
      </c>
      <c r="C25" s="20"/>
      <c r="D25" s="21"/>
      <c r="E25" s="21">
        <v>0.0065</v>
      </c>
      <c r="F25" s="21"/>
      <c r="G25" s="22">
        <v>0.0006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6"/>
      <c r="W25" s="66"/>
      <c r="X25" s="66"/>
      <c r="Y25" s="66"/>
      <c r="Z25" s="76"/>
    </row>
    <row r="26" spans="1:26">
      <c r="A26" s="39"/>
      <c r="B26" s="46" t="s">
        <v>156</v>
      </c>
      <c r="C26" s="47"/>
      <c r="D26" s="48"/>
      <c r="E26" s="48"/>
      <c r="F26" s="48"/>
      <c r="G26" s="49"/>
      <c r="H26" s="49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9"/>
      <c r="W26" s="69"/>
      <c r="X26" s="69"/>
      <c r="Y26" s="69">
        <v>0.0265</v>
      </c>
      <c r="Z26" s="76"/>
    </row>
    <row r="27" spans="1:26">
      <c r="A27" s="39"/>
      <c r="B27" s="46" t="s">
        <v>42</v>
      </c>
      <c r="C27" s="47"/>
      <c r="D27" s="48"/>
      <c r="E27" s="48"/>
      <c r="F27" s="48"/>
      <c r="G27" s="49"/>
      <c r="H27" s="49"/>
      <c r="I27" s="63"/>
      <c r="J27" s="63">
        <v>0.0124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9"/>
      <c r="W27" s="69"/>
      <c r="X27" s="69"/>
      <c r="Y27" s="69"/>
      <c r="Z27" s="76"/>
    </row>
    <row r="28" ht="13.95" spans="1:26">
      <c r="A28" s="43"/>
      <c r="B28" s="25"/>
      <c r="C28" s="26"/>
      <c r="D28" s="27"/>
      <c r="E28" s="27"/>
      <c r="F28" s="27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67">
        <v>0.3</v>
      </c>
      <c r="W28" s="67"/>
      <c r="X28" s="67">
        <v>1</v>
      </c>
      <c r="Y28" s="67"/>
      <c r="Z28" s="80"/>
    </row>
    <row r="29" ht="15.6" spans="1:26">
      <c r="A29" s="50" t="s">
        <v>46</v>
      </c>
      <c r="B29" s="51"/>
      <c r="C29" s="15">
        <f t="shared" ref="C29:U29" si="0">SUM(C9:C28)</f>
        <v>0.18938</v>
      </c>
      <c r="D29" s="16">
        <f t="shared" si="0"/>
        <v>0.02022</v>
      </c>
      <c r="E29" s="16">
        <f t="shared" si="0"/>
        <v>0.0255</v>
      </c>
      <c r="F29" s="16">
        <f t="shared" si="0"/>
        <v>0.0444</v>
      </c>
      <c r="G29" s="17">
        <f t="shared" si="0"/>
        <v>0.00115</v>
      </c>
      <c r="H29" s="17">
        <f t="shared" si="0"/>
        <v>0.06144</v>
      </c>
      <c r="I29" s="16">
        <f t="shared" si="0"/>
        <v>0.0394</v>
      </c>
      <c r="J29" s="16">
        <f t="shared" si="0"/>
        <v>0.06075</v>
      </c>
      <c r="K29" s="16">
        <f t="shared" si="0"/>
        <v>0.02</v>
      </c>
      <c r="L29" s="16">
        <f t="shared" si="0"/>
        <v>0.0794</v>
      </c>
      <c r="M29" s="16">
        <f t="shared" si="0"/>
        <v>0.022</v>
      </c>
      <c r="N29" s="16">
        <f t="shared" si="0"/>
        <v>0.00574</v>
      </c>
      <c r="O29" s="16">
        <f t="shared" si="0"/>
        <v>0.00623</v>
      </c>
      <c r="P29" s="16">
        <f t="shared" si="0"/>
        <v>0.0783</v>
      </c>
      <c r="Q29" s="16">
        <f t="shared" si="0"/>
        <v>0.02644</v>
      </c>
      <c r="R29" s="16">
        <f t="shared" si="0"/>
        <v>0.0599</v>
      </c>
      <c r="S29" s="16">
        <f t="shared" si="0"/>
        <v>0.105</v>
      </c>
      <c r="T29" s="16">
        <f t="shared" si="0"/>
        <v>0.0095</v>
      </c>
      <c r="U29" s="16">
        <f t="shared" si="0"/>
        <v>1</v>
      </c>
      <c r="V29" s="16">
        <v>0.3</v>
      </c>
      <c r="W29" s="16">
        <v>197</v>
      </c>
      <c r="X29" s="16">
        <v>1</v>
      </c>
      <c r="Y29" s="16">
        <f>SUM(Y9:Y28)</f>
        <v>0.0265</v>
      </c>
      <c r="Z29" s="14"/>
    </row>
    <row r="30" ht="15.6" hidden="1" spans="1:26">
      <c r="A30" s="52" t="s">
        <v>47</v>
      </c>
      <c r="B30" s="53"/>
      <c r="C30" s="20">
        <f>132*C29</f>
        <v>24.99816</v>
      </c>
      <c r="D30" s="20">
        <f t="shared" ref="D30:Y30" si="1">132*D29</f>
        <v>2.66904</v>
      </c>
      <c r="E30" s="20">
        <f t="shared" si="1"/>
        <v>3.366</v>
      </c>
      <c r="F30" s="20">
        <f t="shared" si="1"/>
        <v>5.8608</v>
      </c>
      <c r="G30" s="20">
        <f t="shared" si="1"/>
        <v>0.1518</v>
      </c>
      <c r="H30" s="20">
        <f t="shared" si="1"/>
        <v>8.11008</v>
      </c>
      <c r="I30" s="20">
        <f t="shared" si="1"/>
        <v>5.2008</v>
      </c>
      <c r="J30" s="20">
        <f t="shared" si="1"/>
        <v>8.019</v>
      </c>
      <c r="K30" s="20">
        <f t="shared" si="1"/>
        <v>2.64</v>
      </c>
      <c r="L30" s="20">
        <f t="shared" si="1"/>
        <v>10.4808</v>
      </c>
      <c r="M30" s="20">
        <f t="shared" si="1"/>
        <v>2.904</v>
      </c>
      <c r="N30" s="20">
        <f t="shared" si="1"/>
        <v>0.75768</v>
      </c>
      <c r="O30" s="20">
        <f t="shared" si="1"/>
        <v>0.82236</v>
      </c>
      <c r="P30" s="20">
        <f t="shared" si="1"/>
        <v>10.3356</v>
      </c>
      <c r="Q30" s="20">
        <f t="shared" si="1"/>
        <v>3.49008</v>
      </c>
      <c r="R30" s="20">
        <f t="shared" si="1"/>
        <v>7.9068</v>
      </c>
      <c r="S30" s="20">
        <f t="shared" si="1"/>
        <v>13.86</v>
      </c>
      <c r="T30" s="20">
        <f t="shared" si="1"/>
        <v>1.254</v>
      </c>
      <c r="U30" s="20">
        <v>37</v>
      </c>
      <c r="V30" s="20">
        <v>0.3</v>
      </c>
      <c r="W30" s="20">
        <v>197</v>
      </c>
      <c r="X30" s="20">
        <v>1</v>
      </c>
      <c r="Y30" s="20">
        <f>132*Y29</f>
        <v>3.498</v>
      </c>
      <c r="Z30" s="81"/>
    </row>
    <row r="31" ht="15.6" spans="1:26">
      <c r="A31" s="52" t="s">
        <v>47</v>
      </c>
      <c r="B31" s="53"/>
      <c r="C31" s="54">
        <f t="shared" ref="C31:U31" si="2">ROUND(C30,2)</f>
        <v>25</v>
      </c>
      <c r="D31" s="55">
        <f t="shared" si="2"/>
        <v>2.67</v>
      </c>
      <c r="E31" s="55">
        <f t="shared" si="2"/>
        <v>3.37</v>
      </c>
      <c r="F31" s="55">
        <f t="shared" si="2"/>
        <v>5.86</v>
      </c>
      <c r="G31" s="55">
        <f t="shared" si="2"/>
        <v>0.15</v>
      </c>
      <c r="H31" s="55">
        <f t="shared" si="2"/>
        <v>8.11</v>
      </c>
      <c r="I31" s="55">
        <f t="shared" si="2"/>
        <v>5.2</v>
      </c>
      <c r="J31" s="55">
        <f t="shared" si="2"/>
        <v>8.02</v>
      </c>
      <c r="K31" s="55">
        <f t="shared" si="2"/>
        <v>2.64</v>
      </c>
      <c r="L31" s="55">
        <f t="shared" si="2"/>
        <v>10.48</v>
      </c>
      <c r="M31" s="64">
        <f t="shared" si="2"/>
        <v>2.9</v>
      </c>
      <c r="N31" s="64">
        <f t="shared" si="2"/>
        <v>0.76</v>
      </c>
      <c r="O31" s="64">
        <f t="shared" si="2"/>
        <v>0.82</v>
      </c>
      <c r="P31" s="64">
        <f t="shared" si="2"/>
        <v>10.34</v>
      </c>
      <c r="Q31" s="64">
        <f t="shared" si="2"/>
        <v>3.49</v>
      </c>
      <c r="R31" s="64">
        <f t="shared" si="2"/>
        <v>7.91</v>
      </c>
      <c r="S31" s="64">
        <f t="shared" si="2"/>
        <v>13.86</v>
      </c>
      <c r="T31" s="64">
        <f t="shared" si="2"/>
        <v>1.25</v>
      </c>
      <c r="U31" s="64">
        <v>37</v>
      </c>
      <c r="V31" s="64">
        <v>0.3</v>
      </c>
      <c r="W31" s="64">
        <v>197</v>
      </c>
      <c r="X31" s="64">
        <v>1</v>
      </c>
      <c r="Y31" s="64">
        <f>ROUND(Y30,2)</f>
        <v>3.5</v>
      </c>
      <c r="Z31" s="81"/>
    </row>
    <row r="32" ht="15.6" spans="1:26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115</v>
      </c>
      <c r="G32" s="56">
        <v>1700</v>
      </c>
      <c r="H32" s="55">
        <v>300</v>
      </c>
      <c r="I32" s="56">
        <v>62.37</v>
      </c>
      <c r="J32" s="56">
        <v>39.5</v>
      </c>
      <c r="K32" s="55">
        <v>230</v>
      </c>
      <c r="L32" s="55">
        <v>32</v>
      </c>
      <c r="M32" s="55">
        <v>47</v>
      </c>
      <c r="N32" s="64">
        <v>56</v>
      </c>
      <c r="O32" s="64">
        <v>200</v>
      </c>
      <c r="P32" s="55">
        <v>250</v>
      </c>
      <c r="Q32" s="64">
        <v>123</v>
      </c>
      <c r="R32" s="64">
        <v>160.2</v>
      </c>
      <c r="S32" s="64">
        <v>80.1</v>
      </c>
      <c r="T32" s="64">
        <v>300</v>
      </c>
      <c r="U32" s="64">
        <v>10</v>
      </c>
      <c r="V32" s="70">
        <v>620</v>
      </c>
      <c r="W32" s="64">
        <v>7</v>
      </c>
      <c r="X32" s="70">
        <v>11</v>
      </c>
      <c r="Y32" s="70">
        <v>175</v>
      </c>
      <c r="Z32" s="82"/>
    </row>
    <row r="33" ht="16.35" spans="1:26">
      <c r="A33" s="57" t="s">
        <v>49</v>
      </c>
      <c r="B33" s="58"/>
      <c r="C33" s="59">
        <f t="shared" ref="C33:Y33" si="3">C31*C32</f>
        <v>1925</v>
      </c>
      <c r="D33" s="59">
        <f t="shared" si="3"/>
        <v>2055.9</v>
      </c>
      <c r="E33" s="59">
        <f t="shared" si="3"/>
        <v>259.49</v>
      </c>
      <c r="F33" s="59">
        <f t="shared" si="3"/>
        <v>673.9</v>
      </c>
      <c r="G33" s="59">
        <f t="shared" si="3"/>
        <v>255</v>
      </c>
      <c r="H33" s="59">
        <f t="shared" si="3"/>
        <v>2433</v>
      </c>
      <c r="I33" s="59">
        <f t="shared" si="3"/>
        <v>324.324</v>
      </c>
      <c r="J33" s="59">
        <f t="shared" si="3"/>
        <v>316.79</v>
      </c>
      <c r="K33" s="59">
        <f t="shared" si="3"/>
        <v>607.2</v>
      </c>
      <c r="L33" s="59">
        <f t="shared" si="3"/>
        <v>335.36</v>
      </c>
      <c r="M33" s="59">
        <f t="shared" si="3"/>
        <v>136.3</v>
      </c>
      <c r="N33" s="59">
        <f t="shared" si="3"/>
        <v>42.56</v>
      </c>
      <c r="O33" s="59">
        <f t="shared" si="3"/>
        <v>164</v>
      </c>
      <c r="P33" s="59">
        <f t="shared" si="3"/>
        <v>2585</v>
      </c>
      <c r="Q33" s="59">
        <f t="shared" si="3"/>
        <v>429.27</v>
      </c>
      <c r="R33" s="59">
        <f t="shared" si="3"/>
        <v>1267.182</v>
      </c>
      <c r="S33" s="59">
        <f t="shared" si="3"/>
        <v>1110.186</v>
      </c>
      <c r="T33" s="59">
        <f t="shared" si="3"/>
        <v>375</v>
      </c>
      <c r="U33" s="59">
        <f t="shared" si="3"/>
        <v>370</v>
      </c>
      <c r="V33" s="59">
        <f t="shared" si="3"/>
        <v>186</v>
      </c>
      <c r="W33" s="59">
        <f t="shared" si="3"/>
        <v>1379</v>
      </c>
      <c r="X33" s="59">
        <f t="shared" si="3"/>
        <v>11</v>
      </c>
      <c r="Y33" s="59">
        <f t="shared" si="3"/>
        <v>612.5</v>
      </c>
      <c r="Z33" s="83">
        <f>SUM(C33:Y33)</f>
        <v>17853.962</v>
      </c>
    </row>
    <row r="34" ht="15.6" spans="1:26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>
        <f>Z33/Z2</f>
        <v>135.257287878788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14" activePane="bottomLeft" state="frozen"/>
      <selection/>
      <selection pane="bottomLeft" activeCell="D36" sqref="D36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" customWidth="1"/>
    <col min="4" max="4" width="7.88888888888889" customWidth="1"/>
    <col min="5" max="5" width="6.33333333333333" customWidth="1"/>
    <col min="6" max="6" width="6" customWidth="1"/>
    <col min="7" max="7" width="7.88888888888889" customWidth="1"/>
    <col min="8" max="8" width="7.22222222222222" customWidth="1"/>
    <col min="9" max="9" width="6.22222222222222" customWidth="1"/>
    <col min="10" max="10" width="6" customWidth="1"/>
    <col min="11" max="11" width="6.33333333333333" customWidth="1"/>
    <col min="12" max="12" width="7.55555555555556" customWidth="1"/>
    <col min="13" max="13" width="5.77777777777778" customWidth="1"/>
    <col min="14" max="14" width="5.66666666666667" customWidth="1"/>
    <col min="15" max="15" width="6.55555555555556" customWidth="1"/>
    <col min="16" max="16" width="5.55555555555556" customWidth="1"/>
    <col min="17" max="17" width="6.33333333333333" customWidth="1"/>
    <col min="18" max="18" width="6.55555555555556" customWidth="1"/>
    <col min="19" max="19" width="7.11111111111111" customWidth="1"/>
    <col min="20" max="20" width="6.44444444444444" customWidth="1"/>
    <col min="21" max="21" width="7.66666666666667" customWidth="1"/>
    <col min="22" max="22" width="6.66666666666667" customWidth="1"/>
    <col min="23" max="23" width="6" customWidth="1"/>
    <col min="24" max="24" width="6.66666666666667" customWidth="1"/>
    <col min="25" max="25" width="5.44444444444444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111"/>
      <c r="B2" s="140" t="s">
        <v>69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70</v>
      </c>
      <c r="H2" s="4" t="s">
        <v>7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22</v>
      </c>
      <c r="Q2" s="4" t="s">
        <v>71</v>
      </c>
      <c r="R2" s="4" t="s">
        <v>19</v>
      </c>
      <c r="S2" s="4" t="s">
        <v>72</v>
      </c>
      <c r="T2" s="4" t="s">
        <v>73</v>
      </c>
      <c r="U2" s="4" t="s">
        <v>74</v>
      </c>
      <c r="V2" s="4" t="s">
        <v>55</v>
      </c>
      <c r="W2" s="4" t="s">
        <v>8</v>
      </c>
      <c r="X2" s="4" t="s">
        <v>75</v>
      </c>
      <c r="Y2" s="4" t="s">
        <v>27</v>
      </c>
      <c r="Z2" s="71">
        <v>131</v>
      </c>
    </row>
    <row r="3" spans="1:26">
      <c r="A3" s="114"/>
      <c r="B3" s="1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2"/>
    </row>
    <row r="4" spans="1:26">
      <c r="A4" s="114"/>
      <c r="B4" s="1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2"/>
    </row>
    <row r="5" ht="12" customHeight="1" spans="1:26">
      <c r="A5" s="114"/>
      <c r="B5" s="1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2"/>
    </row>
    <row r="6" spans="1:26">
      <c r="A6" s="114"/>
      <c r="B6" s="1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2"/>
    </row>
    <row r="7" ht="28" customHeight="1" spans="1:26">
      <c r="A7" s="117"/>
      <c r="B7" s="1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73"/>
    </row>
    <row r="8" ht="16" customHeight="1" spans="1:26">
      <c r="A8" s="120"/>
      <c r="B8" s="143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74" t="s">
        <v>30</v>
      </c>
    </row>
    <row r="9" spans="1:26">
      <c r="A9" s="13" t="s">
        <v>31</v>
      </c>
      <c r="B9" s="14" t="s">
        <v>76</v>
      </c>
      <c r="C9" s="15">
        <v>0.15044</v>
      </c>
      <c r="D9" s="16"/>
      <c r="E9" s="16">
        <v>0.0047</v>
      </c>
      <c r="F9" s="16">
        <v>0.025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65"/>
      <c r="U9" s="65"/>
      <c r="V9" s="65"/>
      <c r="W9" s="65"/>
      <c r="X9" s="65"/>
      <c r="Y9" s="65"/>
      <c r="Z9" s="75" t="s">
        <v>77</v>
      </c>
    </row>
    <row r="10" spans="1:26">
      <c r="A10" s="18"/>
      <c r="B10" s="19" t="s">
        <v>34</v>
      </c>
      <c r="C10" s="20"/>
      <c r="D10" s="21"/>
      <c r="E10" s="21">
        <v>0.00699</v>
      </c>
      <c r="F10" s="21"/>
      <c r="G10" s="21"/>
      <c r="H10" s="22">
        <v>0.00058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6"/>
      <c r="Y10" s="66"/>
      <c r="Z10" s="76"/>
    </row>
    <row r="11" spans="1:26">
      <c r="A11" s="18"/>
      <c r="B11" s="23" t="s">
        <v>35</v>
      </c>
      <c r="C11" s="20"/>
      <c r="D11" s="21">
        <v>0.0102</v>
      </c>
      <c r="E11" s="21"/>
      <c r="F11" s="21"/>
      <c r="G11" s="21"/>
      <c r="H11" s="22"/>
      <c r="I11" s="21">
        <v>0.03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7"/>
      <c r="U13" s="67"/>
      <c r="V13" s="67"/>
      <c r="W13" s="67"/>
      <c r="X13" s="67"/>
      <c r="Y13" s="67"/>
      <c r="Z13" s="76"/>
    </row>
    <row r="14" spans="1:26">
      <c r="A14" s="13" t="s">
        <v>36</v>
      </c>
      <c r="B14" s="14" t="s">
        <v>72</v>
      </c>
      <c r="C14" s="15"/>
      <c r="D14" s="16"/>
      <c r="E14" s="16"/>
      <c r="F14" s="16"/>
      <c r="G14" s="16"/>
      <c r="H14" s="1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0.1458</v>
      </c>
      <c r="T14" s="65"/>
      <c r="U14" s="65"/>
      <c r="V14" s="65"/>
      <c r="W14" s="65"/>
      <c r="X14" s="65"/>
      <c r="Y14" s="65"/>
      <c r="Z14" s="76"/>
    </row>
    <row r="15" spans="1:26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6"/>
      <c r="Y15" s="66"/>
      <c r="Z15" s="76"/>
    </row>
    <row r="16" spans="1:26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6"/>
      <c r="Y16" s="66"/>
      <c r="Z16" s="76"/>
    </row>
    <row r="17" ht="13.95" spans="1:26">
      <c r="A17" s="31"/>
      <c r="B17" s="32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9"/>
      <c r="U17" s="69"/>
      <c r="V17" s="69"/>
      <c r="W17" s="69"/>
      <c r="X17" s="69"/>
      <c r="Y17" s="69"/>
      <c r="Z17" s="76"/>
    </row>
    <row r="18" spans="1:26">
      <c r="A18" s="34" t="s">
        <v>37</v>
      </c>
      <c r="B18" s="96" t="s">
        <v>78</v>
      </c>
      <c r="C18" s="15"/>
      <c r="D18" s="16"/>
      <c r="E18" s="16"/>
      <c r="F18" s="16"/>
      <c r="G18" s="16"/>
      <c r="H18" s="17"/>
      <c r="I18" s="16"/>
      <c r="J18" s="16"/>
      <c r="K18" s="16"/>
      <c r="L18" s="16">
        <v>0.0794</v>
      </c>
      <c r="M18" s="16">
        <v>0.0104</v>
      </c>
      <c r="N18" s="16">
        <v>0.01144</v>
      </c>
      <c r="O18" s="16">
        <v>0.00234</v>
      </c>
      <c r="P18" s="16">
        <v>0.0054</v>
      </c>
      <c r="Q18" s="16">
        <v>0.0382</v>
      </c>
      <c r="R18" s="16">
        <v>0.0058</v>
      </c>
      <c r="S18" s="16"/>
      <c r="T18" s="65"/>
      <c r="U18" s="65">
        <v>0.0423</v>
      </c>
      <c r="V18" s="65"/>
      <c r="W18" s="65"/>
      <c r="X18" s="65"/>
      <c r="Y18" s="65"/>
      <c r="Z18" s="76"/>
    </row>
    <row r="19" spans="1:26">
      <c r="A19" s="39"/>
      <c r="B19" s="40" t="s">
        <v>79</v>
      </c>
      <c r="C19" s="20"/>
      <c r="D19" s="21"/>
      <c r="E19" s="21"/>
      <c r="F19" s="21"/>
      <c r="G19" s="21">
        <v>0.05194</v>
      </c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66"/>
      <c r="U19" s="66"/>
      <c r="V19" s="66"/>
      <c r="W19" s="66"/>
      <c r="X19" s="66"/>
      <c r="Y19" s="66"/>
      <c r="Z19" s="76"/>
    </row>
    <row r="20" spans="1:26">
      <c r="A20" s="39"/>
      <c r="B20" s="40" t="s">
        <v>80</v>
      </c>
      <c r="C20" s="20">
        <v>0.0404</v>
      </c>
      <c r="D20" s="21">
        <v>0.0052</v>
      </c>
      <c r="E20" s="21"/>
      <c r="F20" s="21"/>
      <c r="G20" s="21"/>
      <c r="H20" s="22"/>
      <c r="I20" s="21"/>
      <c r="J20" s="21"/>
      <c r="K20" s="21"/>
      <c r="L20" s="21">
        <v>0.187</v>
      </c>
      <c r="M20" s="21"/>
      <c r="N20" s="21"/>
      <c r="O20" s="21"/>
      <c r="P20" s="21"/>
      <c r="Q20" s="21"/>
      <c r="R20" s="21"/>
      <c r="S20" s="21"/>
      <c r="T20" s="66"/>
      <c r="U20" s="66"/>
      <c r="V20" s="66"/>
      <c r="W20" s="66"/>
      <c r="X20" s="66"/>
      <c r="Y20" s="66"/>
      <c r="Z20" s="76"/>
    </row>
    <row r="21" spans="1:26">
      <c r="A21" s="39"/>
      <c r="B21" s="97" t="s">
        <v>41</v>
      </c>
      <c r="C21" s="20"/>
      <c r="D21" s="21"/>
      <c r="E21" s="21">
        <v>0.008</v>
      </c>
      <c r="F21" s="21"/>
      <c r="G21" s="21"/>
      <c r="H21" s="22"/>
      <c r="I21" s="21"/>
      <c r="J21" s="21"/>
      <c r="K21" s="21">
        <v>0.01084</v>
      </c>
      <c r="L21" s="21"/>
      <c r="M21" s="21"/>
      <c r="N21" s="21"/>
      <c r="O21" s="21"/>
      <c r="P21" s="21"/>
      <c r="Q21" s="21"/>
      <c r="R21" s="21"/>
      <c r="S21" s="21"/>
      <c r="T21" s="66"/>
      <c r="U21" s="66"/>
      <c r="V21" s="66"/>
      <c r="W21" s="66">
        <v>0.0139</v>
      </c>
      <c r="X21" s="66">
        <v>0.0064</v>
      </c>
      <c r="Y21" s="66"/>
      <c r="Z21" s="76"/>
    </row>
    <row r="22" spans="1:26">
      <c r="A22" s="39"/>
      <c r="B22" s="23" t="s">
        <v>42</v>
      </c>
      <c r="C22" s="20"/>
      <c r="D22" s="21"/>
      <c r="E22" s="21"/>
      <c r="F22" s="21"/>
      <c r="G22" s="21"/>
      <c r="H22" s="22"/>
      <c r="I22" s="21"/>
      <c r="J22" s="21">
        <v>0.0503</v>
      </c>
      <c r="K22" s="21"/>
      <c r="L22" s="21"/>
      <c r="M22" s="21"/>
      <c r="N22" s="21"/>
      <c r="O22" s="21"/>
      <c r="P22" s="21"/>
      <c r="Q22" s="21"/>
      <c r="R22" s="21"/>
      <c r="S22" s="21"/>
      <c r="T22" s="66"/>
      <c r="U22" s="66"/>
      <c r="V22" s="66"/>
      <c r="W22" s="66"/>
      <c r="X22" s="66"/>
      <c r="Y22" s="66"/>
      <c r="Z22" s="76"/>
    </row>
    <row r="23" ht="13.95" spans="1:26">
      <c r="A23" s="43"/>
      <c r="B23" s="98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7"/>
      <c r="U23" s="67"/>
      <c r="V23" s="67"/>
      <c r="W23" s="67"/>
      <c r="X23" s="67"/>
      <c r="Y23" s="67"/>
      <c r="Z23" s="76"/>
    </row>
    <row r="24" spans="1:26">
      <c r="A24" s="34" t="s">
        <v>43</v>
      </c>
      <c r="B24" s="14" t="s">
        <v>81</v>
      </c>
      <c r="C24" s="15"/>
      <c r="D24" s="16">
        <v>0.004444</v>
      </c>
      <c r="E24" s="16">
        <v>0.0044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65">
        <v>0.0084</v>
      </c>
      <c r="U24" s="65"/>
      <c r="V24" s="65">
        <v>0.0343</v>
      </c>
      <c r="W24" s="65"/>
      <c r="X24" s="65"/>
      <c r="Y24" s="65"/>
      <c r="Z24" s="76"/>
    </row>
    <row r="25" spans="1:26">
      <c r="A25" s="39"/>
      <c r="B25" s="19" t="s">
        <v>34</v>
      </c>
      <c r="C25" s="20"/>
      <c r="D25" s="21"/>
      <c r="E25" s="21">
        <v>0.0074</v>
      </c>
      <c r="F25" s="21"/>
      <c r="G25" s="21"/>
      <c r="H25" s="22">
        <v>0.00064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/>
      <c r="X25" s="66"/>
      <c r="Y25" s="66"/>
      <c r="Z25" s="76"/>
    </row>
    <row r="26" spans="1:26">
      <c r="A26" s="39"/>
      <c r="B26" s="46"/>
      <c r="C26" s="47"/>
      <c r="D26" s="48"/>
      <c r="E26" s="48"/>
      <c r="F26" s="48"/>
      <c r="G26" s="48"/>
      <c r="H26" s="49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9"/>
      <c r="U26" s="69"/>
      <c r="V26" s="69"/>
      <c r="W26" s="69"/>
      <c r="X26" s="69"/>
      <c r="Y26" s="69"/>
      <c r="Z26" s="76"/>
    </row>
    <row r="27" spans="1:26">
      <c r="A27" s="39"/>
      <c r="B27" s="46"/>
      <c r="C27" s="47"/>
      <c r="D27" s="48"/>
      <c r="E27" s="48"/>
      <c r="F27" s="48"/>
      <c r="G27" s="48"/>
      <c r="H27" s="49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9"/>
      <c r="U27" s="69"/>
      <c r="V27" s="69"/>
      <c r="W27" s="69"/>
      <c r="X27" s="69"/>
      <c r="Y27" s="69"/>
      <c r="Z27" s="76"/>
    </row>
    <row r="28" ht="13.95" spans="1:26">
      <c r="A28" s="43"/>
      <c r="B28" s="25"/>
      <c r="C28" s="26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67"/>
      <c r="U28" s="67"/>
      <c r="V28" s="67"/>
      <c r="W28" s="67"/>
      <c r="X28" s="67"/>
      <c r="Y28" s="67">
        <v>1</v>
      </c>
      <c r="Z28" s="80"/>
    </row>
    <row r="29" ht="15.6" spans="1:26">
      <c r="A29" s="50" t="s">
        <v>46</v>
      </c>
      <c r="B29" s="51"/>
      <c r="C29" s="15">
        <f t="shared" ref="C29:K29" si="0">SUM(C9:C28)</f>
        <v>0.19084</v>
      </c>
      <c r="D29" s="16">
        <f t="shared" si="0"/>
        <v>0.019844</v>
      </c>
      <c r="E29" s="16">
        <f t="shared" si="0"/>
        <v>0.03149</v>
      </c>
      <c r="F29" s="16">
        <f t="shared" si="0"/>
        <v>0.025</v>
      </c>
      <c r="G29" s="16">
        <f t="shared" si="0"/>
        <v>0.05194</v>
      </c>
      <c r="H29" s="17">
        <f t="shared" si="0"/>
        <v>0.00122</v>
      </c>
      <c r="I29" s="16">
        <f t="shared" si="0"/>
        <v>0.03</v>
      </c>
      <c r="J29" s="16">
        <f t="shared" si="0"/>
        <v>0.0503</v>
      </c>
      <c r="K29" s="16">
        <f t="shared" si="0"/>
        <v>0.01084</v>
      </c>
      <c r="L29" s="16">
        <f t="shared" ref="L29:X29" si="1">SUM(L9:L28)</f>
        <v>0.2664</v>
      </c>
      <c r="M29" s="16">
        <f t="shared" si="1"/>
        <v>0.0104</v>
      </c>
      <c r="N29" s="16">
        <f t="shared" si="1"/>
        <v>0.01144</v>
      </c>
      <c r="O29" s="16">
        <f t="shared" si="1"/>
        <v>0.00234</v>
      </c>
      <c r="P29" s="16">
        <f t="shared" si="1"/>
        <v>0.0054</v>
      </c>
      <c r="Q29" s="16">
        <f t="shared" si="1"/>
        <v>0.0382</v>
      </c>
      <c r="R29" s="16">
        <f t="shared" si="1"/>
        <v>0.0058</v>
      </c>
      <c r="S29" s="16">
        <f t="shared" si="1"/>
        <v>0.1458</v>
      </c>
      <c r="T29" s="16">
        <f t="shared" si="1"/>
        <v>0.0084</v>
      </c>
      <c r="U29" s="16">
        <f t="shared" si="1"/>
        <v>0.0423</v>
      </c>
      <c r="V29" s="16">
        <f t="shared" si="1"/>
        <v>0.0343</v>
      </c>
      <c r="W29" s="16">
        <f t="shared" si="1"/>
        <v>0.0139</v>
      </c>
      <c r="X29" s="16">
        <f t="shared" si="1"/>
        <v>0.0064</v>
      </c>
      <c r="Y29" s="16">
        <v>1</v>
      </c>
      <c r="Z29" s="14"/>
    </row>
    <row r="30" ht="15.6" hidden="1" spans="1:26">
      <c r="A30" s="52" t="s">
        <v>47</v>
      </c>
      <c r="B30" s="53"/>
      <c r="C30" s="20">
        <f>131*C29</f>
        <v>25.00004</v>
      </c>
      <c r="D30" s="20">
        <f t="shared" ref="D30:X30" si="2">131*D29</f>
        <v>2.599564</v>
      </c>
      <c r="E30" s="20">
        <f t="shared" si="2"/>
        <v>4.12519</v>
      </c>
      <c r="F30" s="20">
        <f t="shared" si="2"/>
        <v>3.275</v>
      </c>
      <c r="G30" s="20">
        <f t="shared" si="2"/>
        <v>6.80414</v>
      </c>
      <c r="H30" s="20">
        <f t="shared" si="2"/>
        <v>0.15982</v>
      </c>
      <c r="I30" s="20">
        <f t="shared" si="2"/>
        <v>3.93</v>
      </c>
      <c r="J30" s="20">
        <f t="shared" si="2"/>
        <v>6.5893</v>
      </c>
      <c r="K30" s="20">
        <f t="shared" si="2"/>
        <v>1.42004</v>
      </c>
      <c r="L30" s="20">
        <f t="shared" si="2"/>
        <v>34.8984</v>
      </c>
      <c r="M30" s="20">
        <f t="shared" si="2"/>
        <v>1.3624</v>
      </c>
      <c r="N30" s="20">
        <f t="shared" si="2"/>
        <v>1.49864</v>
      </c>
      <c r="O30" s="20">
        <f t="shared" si="2"/>
        <v>0.30654</v>
      </c>
      <c r="P30" s="20">
        <f t="shared" si="2"/>
        <v>0.7074</v>
      </c>
      <c r="Q30" s="20">
        <f t="shared" si="2"/>
        <v>5.0042</v>
      </c>
      <c r="R30" s="20">
        <f t="shared" si="2"/>
        <v>0.7598</v>
      </c>
      <c r="S30" s="20">
        <f t="shared" si="2"/>
        <v>19.0998</v>
      </c>
      <c r="T30" s="20">
        <f t="shared" si="2"/>
        <v>1.1004</v>
      </c>
      <c r="U30" s="20">
        <f t="shared" si="2"/>
        <v>5.5413</v>
      </c>
      <c r="V30" s="20">
        <f t="shared" si="2"/>
        <v>4.4933</v>
      </c>
      <c r="W30" s="20">
        <f t="shared" si="2"/>
        <v>1.8209</v>
      </c>
      <c r="X30" s="20">
        <f t="shared" si="2"/>
        <v>0.8384</v>
      </c>
      <c r="Y30" s="20">
        <v>1</v>
      </c>
      <c r="Z30" s="81"/>
    </row>
    <row r="31" ht="15.6" spans="1:26">
      <c r="A31" s="52" t="s">
        <v>47</v>
      </c>
      <c r="B31" s="53"/>
      <c r="C31" s="54">
        <f t="shared" ref="C31:K31" si="3">ROUND(C30,2)</f>
        <v>25</v>
      </c>
      <c r="D31" s="55">
        <f t="shared" si="3"/>
        <v>2.6</v>
      </c>
      <c r="E31" s="55">
        <f t="shared" si="3"/>
        <v>4.13</v>
      </c>
      <c r="F31" s="55">
        <f t="shared" si="3"/>
        <v>3.28</v>
      </c>
      <c r="G31" s="55">
        <f t="shared" si="3"/>
        <v>6.8</v>
      </c>
      <c r="H31" s="55">
        <f t="shared" si="3"/>
        <v>0.16</v>
      </c>
      <c r="I31" s="55">
        <f t="shared" si="3"/>
        <v>3.93</v>
      </c>
      <c r="J31" s="55">
        <f t="shared" si="3"/>
        <v>6.59</v>
      </c>
      <c r="K31" s="55">
        <f t="shared" si="3"/>
        <v>1.42</v>
      </c>
      <c r="L31" s="55">
        <f t="shared" ref="L31:X31" si="4">ROUND(L30,2)</f>
        <v>34.9</v>
      </c>
      <c r="M31" s="64">
        <f t="shared" si="4"/>
        <v>1.36</v>
      </c>
      <c r="N31" s="64">
        <f t="shared" si="4"/>
        <v>1.5</v>
      </c>
      <c r="O31" s="64">
        <f t="shared" si="4"/>
        <v>0.31</v>
      </c>
      <c r="P31" s="64">
        <f t="shared" si="4"/>
        <v>0.71</v>
      </c>
      <c r="Q31" s="64">
        <f t="shared" si="4"/>
        <v>5</v>
      </c>
      <c r="R31" s="64">
        <f t="shared" si="4"/>
        <v>0.76</v>
      </c>
      <c r="S31" s="64">
        <f t="shared" si="4"/>
        <v>19.1</v>
      </c>
      <c r="T31" s="64">
        <f t="shared" si="4"/>
        <v>1.1</v>
      </c>
      <c r="U31" s="64">
        <f t="shared" si="4"/>
        <v>5.54</v>
      </c>
      <c r="V31" s="64">
        <f t="shared" si="4"/>
        <v>4.49</v>
      </c>
      <c r="W31" s="64">
        <f t="shared" si="4"/>
        <v>1.82</v>
      </c>
      <c r="X31" s="64">
        <f t="shared" si="4"/>
        <v>0.84</v>
      </c>
      <c r="Y31" s="70">
        <v>1</v>
      </c>
      <c r="Z31" s="81"/>
    </row>
    <row r="32" ht="15.6" spans="1:26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90</v>
      </c>
      <c r="G32" s="55">
        <v>360</v>
      </c>
      <c r="H32" s="56">
        <v>1700</v>
      </c>
      <c r="I32" s="56">
        <v>62.37</v>
      </c>
      <c r="J32" s="56">
        <v>39.5</v>
      </c>
      <c r="K32" s="56">
        <v>230</v>
      </c>
      <c r="L32" s="55">
        <v>32</v>
      </c>
      <c r="M32" s="55">
        <v>47</v>
      </c>
      <c r="N32" s="64">
        <v>56</v>
      </c>
      <c r="O32" s="64">
        <v>200</v>
      </c>
      <c r="P32" s="64">
        <v>55</v>
      </c>
      <c r="Q32" s="64">
        <v>140</v>
      </c>
      <c r="R32" s="64">
        <v>300</v>
      </c>
      <c r="S32" s="64">
        <v>88.11</v>
      </c>
      <c r="T32" s="64">
        <v>600</v>
      </c>
      <c r="U32" s="64">
        <v>290</v>
      </c>
      <c r="V32" s="64">
        <v>115</v>
      </c>
      <c r="W32" s="64">
        <v>80.1</v>
      </c>
      <c r="X32" s="70">
        <v>320</v>
      </c>
      <c r="Y32" s="70">
        <v>11</v>
      </c>
      <c r="Z32" s="82"/>
    </row>
    <row r="33" ht="16.35" spans="1:26">
      <c r="A33" s="57" t="s">
        <v>49</v>
      </c>
      <c r="B33" s="58"/>
      <c r="C33" s="101">
        <f>C31*C32</f>
        <v>1925</v>
      </c>
      <c r="D33" s="101">
        <f>D31*D32</f>
        <v>2002</v>
      </c>
      <c r="E33" s="101">
        <f>E31*E32</f>
        <v>318.01</v>
      </c>
      <c r="F33" s="101">
        <f>F31*F32</f>
        <v>295.2</v>
      </c>
      <c r="G33" s="101">
        <v>2450.16</v>
      </c>
      <c r="H33" s="101">
        <f t="shared" ref="H33:AA33" si="5">H31*H32</f>
        <v>272</v>
      </c>
      <c r="I33" s="101">
        <f t="shared" si="5"/>
        <v>245.1141</v>
      </c>
      <c r="J33" s="101">
        <f t="shared" si="5"/>
        <v>260.305</v>
      </c>
      <c r="K33" s="101">
        <f t="shared" si="5"/>
        <v>326.6</v>
      </c>
      <c r="L33" s="101">
        <f t="shared" si="5"/>
        <v>1116.8</v>
      </c>
      <c r="M33" s="101">
        <f t="shared" si="5"/>
        <v>63.92</v>
      </c>
      <c r="N33" s="101">
        <f t="shared" si="5"/>
        <v>84</v>
      </c>
      <c r="O33" s="101">
        <f t="shared" si="5"/>
        <v>62</v>
      </c>
      <c r="P33" s="101">
        <f t="shared" si="5"/>
        <v>39.05</v>
      </c>
      <c r="Q33" s="101">
        <f t="shared" si="5"/>
        <v>700</v>
      </c>
      <c r="R33" s="101">
        <f t="shared" si="5"/>
        <v>228</v>
      </c>
      <c r="S33" s="101">
        <f t="shared" si="5"/>
        <v>1682.901</v>
      </c>
      <c r="T33" s="101">
        <f t="shared" si="5"/>
        <v>660</v>
      </c>
      <c r="U33" s="101">
        <f t="shared" si="5"/>
        <v>1606.6</v>
      </c>
      <c r="V33" s="101">
        <f t="shared" si="5"/>
        <v>516.35</v>
      </c>
      <c r="W33" s="101">
        <f t="shared" si="5"/>
        <v>145.782</v>
      </c>
      <c r="X33" s="101">
        <f t="shared" si="5"/>
        <v>268.8</v>
      </c>
      <c r="Y33" s="101">
        <f t="shared" si="5"/>
        <v>11</v>
      </c>
      <c r="Z33" s="83">
        <f>SUM(C33:Y33)</f>
        <v>15279.5921</v>
      </c>
    </row>
    <row r="34" ht="15.6" spans="1:26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>
        <f>Z33/Z2</f>
        <v>116.638107633588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17" activePane="bottomLeft" state="frozen"/>
      <selection/>
      <selection pane="bottomLeft" activeCell="P33" sqref="P33"/>
    </sheetView>
  </sheetViews>
  <sheetFormatPr defaultColWidth="11.537037037037" defaultRowHeight="13.2"/>
  <cols>
    <col min="1" max="1" width="6.33333333333333" customWidth="1"/>
    <col min="2" max="2" width="23.8888888888889" customWidth="1"/>
    <col min="3" max="3" width="7" customWidth="1"/>
    <col min="4" max="4" width="7.11111111111111" customWidth="1"/>
    <col min="5" max="5" width="6.11111111111111" customWidth="1"/>
    <col min="6" max="6" width="6.66666666666667" customWidth="1"/>
    <col min="7" max="8" width="7" customWidth="1"/>
    <col min="9" max="9" width="6.33333333333333" customWidth="1"/>
    <col min="10" max="10" width="6.22222222222222" customWidth="1"/>
    <col min="11" max="11" width="6.44444444444444" customWidth="1"/>
    <col min="12" max="12" width="6.77777777777778" customWidth="1"/>
    <col min="13" max="13" width="6.33333333333333" customWidth="1"/>
    <col min="14" max="14" width="6" customWidth="1"/>
    <col min="15" max="15" width="6.22222222222222" customWidth="1"/>
    <col min="16" max="16" width="7.22222222222222" customWidth="1"/>
    <col min="17" max="18" width="6.44444444444444" customWidth="1"/>
    <col min="19" max="19" width="7.22222222222222" customWidth="1"/>
    <col min="20" max="20" width="6.11111111111111" customWidth="1"/>
    <col min="21" max="21" width="6.22222222222222" customWidth="1"/>
    <col min="22" max="22" width="5.33333333333333" customWidth="1"/>
    <col min="23" max="23" width="6.22222222222222" customWidth="1"/>
    <col min="24" max="24" width="5.55555555555556" customWidth="1"/>
    <col min="25" max="25" width="5.33333333333333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111"/>
      <c r="B2" s="112" t="s">
        <v>82</v>
      </c>
      <c r="C2" s="113" t="s">
        <v>2</v>
      </c>
      <c r="D2" s="4" t="s">
        <v>3</v>
      </c>
      <c r="E2" s="4" t="s">
        <v>4</v>
      </c>
      <c r="F2" s="4" t="s">
        <v>83</v>
      </c>
      <c r="G2" s="4" t="s">
        <v>9</v>
      </c>
      <c r="H2" s="4" t="s">
        <v>7</v>
      </c>
      <c r="I2" s="4" t="s">
        <v>10</v>
      </c>
      <c r="J2" s="4" t="s">
        <v>11</v>
      </c>
      <c r="K2" s="4" t="s">
        <v>54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85</v>
      </c>
      <c r="R2" s="4" t="s">
        <v>23</v>
      </c>
      <c r="S2" s="4" t="s">
        <v>8</v>
      </c>
      <c r="T2" s="4" t="s">
        <v>19</v>
      </c>
      <c r="U2" s="4" t="s">
        <v>86</v>
      </c>
      <c r="V2" s="4" t="s">
        <v>27</v>
      </c>
      <c r="W2" s="4" t="s">
        <v>25</v>
      </c>
      <c r="X2" s="4" t="s">
        <v>24</v>
      </c>
      <c r="Y2" s="4" t="s">
        <v>87</v>
      </c>
      <c r="Z2" s="135">
        <v>129</v>
      </c>
    </row>
    <row r="3" spans="1:26">
      <c r="A3" s="114"/>
      <c r="B3" s="115"/>
      <c r="C3" s="1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36"/>
    </row>
    <row r="4" spans="1:26">
      <c r="A4" s="114"/>
      <c r="B4" s="115"/>
      <c r="C4" s="11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6"/>
    </row>
    <row r="5" ht="12" customHeight="1" spans="1:26">
      <c r="A5" s="114"/>
      <c r="B5" s="115"/>
      <c r="C5" s="1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36"/>
    </row>
    <row r="6" spans="1:26">
      <c r="A6" s="114"/>
      <c r="B6" s="115"/>
      <c r="C6" s="11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36"/>
    </row>
    <row r="7" ht="28" customHeight="1" spans="1:26">
      <c r="A7" s="117"/>
      <c r="B7" s="118"/>
      <c r="C7" s="1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37"/>
    </row>
    <row r="8" ht="15" customHeight="1" spans="1:26">
      <c r="A8" s="120"/>
      <c r="B8" s="74"/>
      <c r="C8" s="121">
        <v>1</v>
      </c>
      <c r="D8" s="122">
        <v>2</v>
      </c>
      <c r="E8" s="121">
        <v>3</v>
      </c>
      <c r="F8" s="121">
        <v>4</v>
      </c>
      <c r="G8" s="121">
        <v>5</v>
      </c>
      <c r="H8" s="122">
        <v>6</v>
      </c>
      <c r="I8" s="121">
        <v>7</v>
      </c>
      <c r="J8" s="121">
        <v>8</v>
      </c>
      <c r="K8" s="121">
        <v>9</v>
      </c>
      <c r="L8" s="122">
        <v>10</v>
      </c>
      <c r="M8" s="121">
        <v>11</v>
      </c>
      <c r="N8" s="121">
        <v>12</v>
      </c>
      <c r="O8" s="121">
        <v>13</v>
      </c>
      <c r="P8" s="122">
        <v>14</v>
      </c>
      <c r="Q8" s="121">
        <v>15</v>
      </c>
      <c r="R8" s="121">
        <v>16</v>
      </c>
      <c r="S8" s="121">
        <v>17</v>
      </c>
      <c r="T8" s="122">
        <v>18</v>
      </c>
      <c r="U8" s="121">
        <v>19</v>
      </c>
      <c r="V8" s="121">
        <v>20</v>
      </c>
      <c r="W8" s="121">
        <v>21</v>
      </c>
      <c r="X8" s="122">
        <v>22</v>
      </c>
      <c r="Y8" s="121">
        <v>23</v>
      </c>
      <c r="Z8" s="138" t="s">
        <v>30</v>
      </c>
    </row>
    <row r="9" spans="1:26">
      <c r="A9" s="123" t="s">
        <v>31</v>
      </c>
      <c r="B9" s="14" t="s">
        <v>88</v>
      </c>
      <c r="C9" s="15">
        <v>0.1465</v>
      </c>
      <c r="D9" s="16"/>
      <c r="E9" s="16">
        <v>0.00644</v>
      </c>
      <c r="F9" s="16">
        <v>0.0155</v>
      </c>
      <c r="G9" s="16"/>
      <c r="H9" s="10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04"/>
      <c r="V9" s="105"/>
      <c r="W9" s="105"/>
      <c r="X9" s="105"/>
      <c r="Y9" s="105"/>
      <c r="Z9" s="75" t="s">
        <v>77</v>
      </c>
    </row>
    <row r="10" spans="1:26">
      <c r="A10" s="124"/>
      <c r="B10" s="19" t="s">
        <v>68</v>
      </c>
      <c r="C10" s="20"/>
      <c r="D10" s="21"/>
      <c r="E10" s="21">
        <v>0.0081</v>
      </c>
      <c r="F10" s="21"/>
      <c r="G10" s="21"/>
      <c r="H10" s="129">
        <v>0.00056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29"/>
      <c r="V10" s="132"/>
      <c r="W10" s="132"/>
      <c r="X10" s="132"/>
      <c r="Y10" s="132"/>
      <c r="Z10" s="76"/>
    </row>
    <row r="11" spans="1:26">
      <c r="A11" s="124"/>
      <c r="B11" s="23" t="s">
        <v>35</v>
      </c>
      <c r="C11" s="20"/>
      <c r="D11" s="21">
        <v>0.0107</v>
      </c>
      <c r="E11" s="21"/>
      <c r="F11" s="21"/>
      <c r="G11" s="21"/>
      <c r="H11" s="129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29"/>
      <c r="V11" s="132"/>
      <c r="W11" s="132"/>
      <c r="X11" s="132"/>
      <c r="Y11" s="132"/>
      <c r="Z11" s="76"/>
    </row>
    <row r="12" spans="1:26">
      <c r="A12" s="124"/>
      <c r="B12" s="19"/>
      <c r="C12" s="20"/>
      <c r="D12" s="21"/>
      <c r="E12" s="21"/>
      <c r="F12" s="21"/>
      <c r="G12" s="21"/>
      <c r="H12" s="12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29"/>
      <c r="V12" s="132"/>
      <c r="W12" s="132"/>
      <c r="X12" s="132"/>
      <c r="Y12" s="132"/>
      <c r="Z12" s="76"/>
    </row>
    <row r="13" ht="13.95" spans="1:26">
      <c r="A13" s="125"/>
      <c r="B13" s="25"/>
      <c r="C13" s="26"/>
      <c r="D13" s="27"/>
      <c r="E13" s="27"/>
      <c r="F13" s="27"/>
      <c r="G13" s="27"/>
      <c r="H13" s="130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30"/>
      <c r="V13" s="133"/>
      <c r="W13" s="133"/>
      <c r="X13" s="133"/>
      <c r="Y13" s="133"/>
      <c r="Z13" s="76"/>
    </row>
    <row r="14" spans="1:26">
      <c r="A14" s="123" t="s">
        <v>36</v>
      </c>
      <c r="B14" s="14" t="s">
        <v>8</v>
      </c>
      <c r="C14" s="15"/>
      <c r="D14" s="16"/>
      <c r="E14" s="16"/>
      <c r="F14" s="16"/>
      <c r="G14" s="16"/>
      <c r="H14" s="10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0.102</v>
      </c>
      <c r="T14" s="16"/>
      <c r="U14" s="104"/>
      <c r="V14" s="105"/>
      <c r="W14" s="105"/>
      <c r="X14" s="105"/>
      <c r="Y14" s="105"/>
      <c r="Z14" s="76"/>
    </row>
    <row r="15" spans="1:26">
      <c r="A15" s="124"/>
      <c r="B15" s="19"/>
      <c r="C15" s="20"/>
      <c r="D15" s="21"/>
      <c r="E15" s="21"/>
      <c r="F15" s="21"/>
      <c r="G15" s="21"/>
      <c r="H15" s="1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29"/>
      <c r="V15" s="132"/>
      <c r="W15" s="132"/>
      <c r="X15" s="132"/>
      <c r="Y15" s="132"/>
      <c r="Z15" s="76"/>
    </row>
    <row r="16" spans="1:26">
      <c r="A16" s="124"/>
      <c r="B16" s="19"/>
      <c r="C16" s="20"/>
      <c r="D16" s="21"/>
      <c r="E16" s="21"/>
      <c r="F16" s="21"/>
      <c r="G16" s="21"/>
      <c r="H16" s="12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29"/>
      <c r="V16" s="132"/>
      <c r="W16" s="132"/>
      <c r="X16" s="132"/>
      <c r="Y16" s="132"/>
      <c r="Z16" s="76"/>
    </row>
    <row r="17" ht="13.95" spans="1:26">
      <c r="A17" s="125"/>
      <c r="B17" s="25"/>
      <c r="C17" s="94"/>
      <c r="D17" s="63"/>
      <c r="E17" s="63"/>
      <c r="F17" s="63"/>
      <c r="G17" s="63"/>
      <c r="H17" s="131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31"/>
      <c r="V17" s="134"/>
      <c r="W17" s="134"/>
      <c r="X17" s="134"/>
      <c r="Y17" s="134"/>
      <c r="Z17" s="76"/>
    </row>
    <row r="18" ht="26.4" spans="1:26">
      <c r="A18" s="126" t="s">
        <v>37</v>
      </c>
      <c r="B18" s="96" t="s">
        <v>89</v>
      </c>
      <c r="C18" s="15"/>
      <c r="D18" s="16"/>
      <c r="E18" s="16"/>
      <c r="F18" s="16"/>
      <c r="G18" s="16"/>
      <c r="H18" s="104"/>
      <c r="I18" s="16"/>
      <c r="J18" s="16"/>
      <c r="K18" s="16"/>
      <c r="L18" s="16">
        <v>0.0754</v>
      </c>
      <c r="M18" s="16">
        <v>0.0104</v>
      </c>
      <c r="N18" s="16">
        <v>0.0103</v>
      </c>
      <c r="O18" s="16">
        <v>0.0023</v>
      </c>
      <c r="P18" s="16">
        <v>0.0754</v>
      </c>
      <c r="Q18" s="16">
        <v>0.0217</v>
      </c>
      <c r="R18" s="16"/>
      <c r="S18" s="16"/>
      <c r="T18" s="16"/>
      <c r="U18" s="104"/>
      <c r="V18" s="105"/>
      <c r="W18" s="105"/>
      <c r="X18" s="105"/>
      <c r="Y18" s="105"/>
      <c r="Z18" s="76"/>
    </row>
    <row r="19" ht="18" customHeight="1" spans="1:26">
      <c r="A19" s="127"/>
      <c r="B19" s="40" t="s">
        <v>90</v>
      </c>
      <c r="C19" s="20"/>
      <c r="D19" s="21"/>
      <c r="E19" s="21"/>
      <c r="F19" s="21"/>
      <c r="G19" s="21"/>
      <c r="H19" s="129"/>
      <c r="I19" s="21"/>
      <c r="J19" s="21"/>
      <c r="K19" s="21"/>
      <c r="L19" s="21"/>
      <c r="M19" s="21">
        <v>0.0103</v>
      </c>
      <c r="N19" s="21">
        <v>0.007</v>
      </c>
      <c r="O19" s="21">
        <v>0.0034</v>
      </c>
      <c r="P19" s="21">
        <v>0.0733</v>
      </c>
      <c r="Q19" s="21"/>
      <c r="R19" s="21">
        <v>0.0034</v>
      </c>
      <c r="S19" s="21"/>
      <c r="T19" s="21">
        <v>0.00295</v>
      </c>
      <c r="U19" s="129"/>
      <c r="V19" s="132"/>
      <c r="W19" s="132"/>
      <c r="X19" s="132"/>
      <c r="Y19" s="132"/>
      <c r="Z19" s="76"/>
    </row>
    <row r="20" spans="1:26">
      <c r="A20" s="127"/>
      <c r="B20" s="40" t="s">
        <v>91</v>
      </c>
      <c r="C20" s="20"/>
      <c r="D20" s="21">
        <v>0.00744</v>
      </c>
      <c r="E20" s="21"/>
      <c r="F20" s="21"/>
      <c r="G20" s="21"/>
      <c r="H20" s="129"/>
      <c r="I20" s="21"/>
      <c r="J20" s="21"/>
      <c r="K20" s="21">
        <v>0.044</v>
      </c>
      <c r="L20" s="21"/>
      <c r="M20" s="21"/>
      <c r="N20" s="21"/>
      <c r="O20" s="21"/>
      <c r="P20" s="21"/>
      <c r="Q20" s="21"/>
      <c r="R20" s="21"/>
      <c r="S20" s="21"/>
      <c r="T20" s="21"/>
      <c r="U20" s="129"/>
      <c r="V20" s="132"/>
      <c r="W20" s="132"/>
      <c r="X20" s="132"/>
      <c r="Y20" s="132"/>
      <c r="Z20" s="76"/>
    </row>
    <row r="21" spans="1:26">
      <c r="A21" s="127"/>
      <c r="B21" s="40" t="s">
        <v>68</v>
      </c>
      <c r="C21" s="20"/>
      <c r="D21" s="21"/>
      <c r="E21" s="21">
        <v>0.007</v>
      </c>
      <c r="F21" s="21"/>
      <c r="G21" s="21"/>
      <c r="H21" s="129">
        <v>0.0006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29"/>
      <c r="V21" s="132"/>
      <c r="W21" s="132"/>
      <c r="X21" s="132"/>
      <c r="Y21" s="132"/>
      <c r="Z21" s="76"/>
    </row>
    <row r="22" spans="1:26">
      <c r="A22" s="127"/>
      <c r="B22" s="23" t="s">
        <v>42</v>
      </c>
      <c r="C22" s="20"/>
      <c r="D22" s="21"/>
      <c r="E22" s="21"/>
      <c r="F22" s="21"/>
      <c r="G22" s="21"/>
      <c r="H22" s="129"/>
      <c r="I22" s="21"/>
      <c r="J22" s="21">
        <v>0.05114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29"/>
      <c r="V22" s="132"/>
      <c r="W22" s="132"/>
      <c r="X22" s="132"/>
      <c r="Y22" s="132"/>
      <c r="Z22" s="76"/>
    </row>
    <row r="23" ht="13.95" spans="1:26">
      <c r="A23" s="128"/>
      <c r="B23" s="98"/>
      <c r="C23" s="26"/>
      <c r="D23" s="27"/>
      <c r="E23" s="27"/>
      <c r="F23" s="27"/>
      <c r="G23" s="27"/>
      <c r="H23" s="130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30"/>
      <c r="V23" s="133"/>
      <c r="W23" s="133"/>
      <c r="X23" s="133"/>
      <c r="Y23" s="133"/>
      <c r="Z23" s="76"/>
    </row>
    <row r="24" spans="1:26">
      <c r="A24" s="126" t="s">
        <v>43</v>
      </c>
      <c r="B24" s="14" t="s">
        <v>92</v>
      </c>
      <c r="C24" s="15">
        <v>0.0101</v>
      </c>
      <c r="D24" s="16">
        <v>0.00203</v>
      </c>
      <c r="E24" s="16">
        <v>0.01044</v>
      </c>
      <c r="F24" s="16"/>
      <c r="G24" s="16"/>
      <c r="H24" s="104"/>
      <c r="I24" s="16"/>
      <c r="J24" s="16"/>
      <c r="K24" s="16"/>
      <c r="L24" s="16"/>
      <c r="M24" s="16"/>
      <c r="N24" s="16"/>
      <c r="O24" s="16">
        <v>0.0024</v>
      </c>
      <c r="P24" s="16"/>
      <c r="Q24" s="16"/>
      <c r="R24" s="16">
        <v>0.0444</v>
      </c>
      <c r="S24" s="16"/>
      <c r="T24" s="16"/>
      <c r="U24" s="104">
        <v>15</v>
      </c>
      <c r="V24" s="105"/>
      <c r="W24" s="105"/>
      <c r="X24" s="105"/>
      <c r="Y24" s="105">
        <v>7</v>
      </c>
      <c r="Z24" s="76"/>
    </row>
    <row r="25" spans="1:26">
      <c r="A25" s="127"/>
      <c r="B25" s="19" t="s">
        <v>45</v>
      </c>
      <c r="C25" s="20">
        <v>0.15344</v>
      </c>
      <c r="D25" s="21"/>
      <c r="E25" s="21">
        <v>0.0084</v>
      </c>
      <c r="F25" s="21"/>
      <c r="G25" s="21">
        <v>0.0031</v>
      </c>
      <c r="H25" s="12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29"/>
      <c r="V25" s="132"/>
      <c r="W25" s="132"/>
      <c r="X25" s="132"/>
      <c r="Y25" s="132"/>
      <c r="Z25" s="76"/>
    </row>
    <row r="26" spans="1:26">
      <c r="A26" s="127"/>
      <c r="B26" s="19"/>
      <c r="C26" s="20"/>
      <c r="D26" s="21"/>
      <c r="E26" s="21"/>
      <c r="F26" s="21"/>
      <c r="G26" s="21"/>
      <c r="H26" s="12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29"/>
      <c r="V26" s="132"/>
      <c r="W26" s="132"/>
      <c r="X26" s="132"/>
      <c r="Y26" s="132"/>
      <c r="Z26" s="76"/>
    </row>
    <row r="27" spans="1:26">
      <c r="A27" s="127"/>
      <c r="B27" s="32"/>
      <c r="C27" s="94"/>
      <c r="D27" s="63"/>
      <c r="E27" s="63"/>
      <c r="F27" s="63"/>
      <c r="G27" s="63"/>
      <c r="H27" s="13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131"/>
      <c r="V27" s="134"/>
      <c r="W27" s="134"/>
      <c r="X27" s="134"/>
      <c r="Y27" s="134"/>
      <c r="Z27" s="76"/>
    </row>
    <row r="28" ht="13.95" spans="1:26">
      <c r="A28" s="128"/>
      <c r="B28" s="25"/>
      <c r="C28" s="26"/>
      <c r="D28" s="27"/>
      <c r="E28" s="27"/>
      <c r="F28" s="27"/>
      <c r="G28" s="27"/>
      <c r="H28" s="130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30"/>
      <c r="V28" s="133">
        <v>1</v>
      </c>
      <c r="W28" s="133">
        <v>0.38</v>
      </c>
      <c r="X28" s="133">
        <v>1</v>
      </c>
      <c r="Y28" s="133"/>
      <c r="Z28" s="76"/>
    </row>
    <row r="29" ht="16.35" spans="1:26">
      <c r="A29" s="50" t="s">
        <v>46</v>
      </c>
      <c r="B29" s="51"/>
      <c r="C29" s="15">
        <f t="shared" ref="C29:J29" si="0">SUM(C9:C28)</f>
        <v>0.31004</v>
      </c>
      <c r="D29" s="16">
        <f t="shared" si="0"/>
        <v>0.02017</v>
      </c>
      <c r="E29" s="16">
        <f t="shared" si="0"/>
        <v>0.04038</v>
      </c>
      <c r="F29" s="16">
        <f t="shared" si="0"/>
        <v>0.0155</v>
      </c>
      <c r="G29" s="16">
        <f t="shared" si="0"/>
        <v>0.0031</v>
      </c>
      <c r="H29" s="104">
        <f t="shared" si="0"/>
        <v>0.00116</v>
      </c>
      <c r="I29" s="16">
        <f t="shared" si="0"/>
        <v>0.0304</v>
      </c>
      <c r="J29" s="16">
        <f t="shared" si="0"/>
        <v>0.05114</v>
      </c>
      <c r="K29" s="16">
        <f t="shared" ref="K29:T29" si="1">SUM(K9:K28)</f>
        <v>0.044</v>
      </c>
      <c r="L29" s="16">
        <f t="shared" si="1"/>
        <v>0.0754</v>
      </c>
      <c r="M29" s="16">
        <f t="shared" si="1"/>
        <v>0.0207</v>
      </c>
      <c r="N29" s="16">
        <f t="shared" si="1"/>
        <v>0.0173</v>
      </c>
      <c r="O29" s="16">
        <f t="shared" si="1"/>
        <v>0.0081</v>
      </c>
      <c r="P29" s="16">
        <f t="shared" si="1"/>
        <v>0.1487</v>
      </c>
      <c r="Q29" s="16">
        <f t="shared" si="1"/>
        <v>0.0217</v>
      </c>
      <c r="R29" s="16">
        <f t="shared" si="1"/>
        <v>0.0478</v>
      </c>
      <c r="S29" s="16">
        <f t="shared" si="1"/>
        <v>0.102</v>
      </c>
      <c r="T29" s="16">
        <f t="shared" si="1"/>
        <v>0.00295</v>
      </c>
      <c r="U29" s="16">
        <v>15</v>
      </c>
      <c r="V29" s="16">
        <v>1</v>
      </c>
      <c r="W29" s="16">
        <v>0.38</v>
      </c>
      <c r="X29" s="16">
        <v>1</v>
      </c>
      <c r="Y29" s="16">
        <v>7</v>
      </c>
      <c r="Z29" s="80"/>
    </row>
    <row r="30" ht="15.6" hidden="1" spans="1:26">
      <c r="A30" s="52" t="s">
        <v>47</v>
      </c>
      <c r="B30" s="53"/>
      <c r="C30" s="100">
        <f t="shared" ref="C30:J30" si="2">129*C29</f>
        <v>39.99516</v>
      </c>
      <c r="D30" s="100">
        <f t="shared" si="2"/>
        <v>2.60193</v>
      </c>
      <c r="E30" s="100">
        <f t="shared" si="2"/>
        <v>5.20902</v>
      </c>
      <c r="F30" s="100">
        <f t="shared" si="2"/>
        <v>1.9995</v>
      </c>
      <c r="G30" s="100">
        <f t="shared" si="2"/>
        <v>0.3999</v>
      </c>
      <c r="H30" s="100">
        <f t="shared" si="2"/>
        <v>0.14964</v>
      </c>
      <c r="I30" s="100">
        <f t="shared" si="2"/>
        <v>3.9216</v>
      </c>
      <c r="J30" s="100">
        <f t="shared" si="2"/>
        <v>6.59706</v>
      </c>
      <c r="K30" s="100">
        <f t="shared" ref="K30:T30" si="3">129*K29</f>
        <v>5.676</v>
      </c>
      <c r="L30" s="100">
        <f t="shared" si="3"/>
        <v>9.7266</v>
      </c>
      <c r="M30" s="100">
        <f t="shared" si="3"/>
        <v>2.6703</v>
      </c>
      <c r="N30" s="100">
        <f t="shared" si="3"/>
        <v>2.2317</v>
      </c>
      <c r="O30" s="100">
        <f t="shared" si="3"/>
        <v>1.0449</v>
      </c>
      <c r="P30" s="100">
        <f t="shared" si="3"/>
        <v>19.1823</v>
      </c>
      <c r="Q30" s="100">
        <f t="shared" si="3"/>
        <v>2.7993</v>
      </c>
      <c r="R30" s="100">
        <f t="shared" si="3"/>
        <v>6.1662</v>
      </c>
      <c r="S30" s="100">
        <f t="shared" si="3"/>
        <v>13.158</v>
      </c>
      <c r="T30" s="100">
        <f t="shared" si="3"/>
        <v>0.38055</v>
      </c>
      <c r="U30" s="100">
        <v>15</v>
      </c>
      <c r="V30" s="100">
        <v>1</v>
      </c>
      <c r="W30" s="100">
        <v>0.38</v>
      </c>
      <c r="X30" s="100">
        <v>1</v>
      </c>
      <c r="Y30" s="100">
        <v>7</v>
      </c>
      <c r="Z30" s="139"/>
    </row>
    <row r="31" ht="15.6" spans="1:26">
      <c r="A31" s="52" t="s">
        <v>47</v>
      </c>
      <c r="B31" s="53"/>
      <c r="C31" s="54">
        <f t="shared" ref="C31:J31" si="4">ROUND(C30,2)</f>
        <v>40</v>
      </c>
      <c r="D31" s="55">
        <f t="shared" si="4"/>
        <v>2.6</v>
      </c>
      <c r="E31" s="55">
        <f t="shared" si="4"/>
        <v>5.21</v>
      </c>
      <c r="F31" s="55">
        <f t="shared" si="4"/>
        <v>2</v>
      </c>
      <c r="G31" s="55">
        <f t="shared" si="4"/>
        <v>0.4</v>
      </c>
      <c r="H31" s="55">
        <f t="shared" si="4"/>
        <v>0.15</v>
      </c>
      <c r="I31" s="55">
        <f t="shared" si="4"/>
        <v>3.92</v>
      </c>
      <c r="J31" s="55">
        <f t="shared" si="4"/>
        <v>6.6</v>
      </c>
      <c r="K31" s="55">
        <f t="shared" ref="K31:T31" si="5">ROUND(K30,2)</f>
        <v>5.68</v>
      </c>
      <c r="L31" s="64">
        <f t="shared" si="5"/>
        <v>9.73</v>
      </c>
      <c r="M31" s="64">
        <f t="shared" si="5"/>
        <v>2.67</v>
      </c>
      <c r="N31" s="64">
        <f t="shared" si="5"/>
        <v>2.23</v>
      </c>
      <c r="O31" s="64">
        <f t="shared" si="5"/>
        <v>1.04</v>
      </c>
      <c r="P31" s="64">
        <f t="shared" si="5"/>
        <v>19.18</v>
      </c>
      <c r="Q31" s="64">
        <f t="shared" si="5"/>
        <v>2.8</v>
      </c>
      <c r="R31" s="64">
        <f t="shared" si="5"/>
        <v>6.17</v>
      </c>
      <c r="S31" s="64">
        <f t="shared" si="5"/>
        <v>13.16</v>
      </c>
      <c r="T31" s="64">
        <f t="shared" si="5"/>
        <v>0.38</v>
      </c>
      <c r="U31" s="64">
        <v>15</v>
      </c>
      <c r="V31" s="64">
        <v>1</v>
      </c>
      <c r="W31" s="64">
        <v>0.38</v>
      </c>
      <c r="X31" s="64">
        <v>1</v>
      </c>
      <c r="Y31" s="64">
        <v>7</v>
      </c>
      <c r="Z31" s="82"/>
    </row>
    <row r="32" ht="15.6" spans="1:26">
      <c r="A32" s="52" t="s">
        <v>48</v>
      </c>
      <c r="B32" s="53"/>
      <c r="C32" s="54">
        <v>77</v>
      </c>
      <c r="D32" s="56">
        <v>770</v>
      </c>
      <c r="E32" s="56">
        <v>77</v>
      </c>
      <c r="F32" s="56">
        <v>160</v>
      </c>
      <c r="G32" s="55">
        <v>1335</v>
      </c>
      <c r="H32" s="56">
        <v>1700</v>
      </c>
      <c r="I32" s="56">
        <v>62.37</v>
      </c>
      <c r="J32" s="56">
        <v>39.5</v>
      </c>
      <c r="K32" s="55">
        <v>123</v>
      </c>
      <c r="L32" s="55">
        <v>32</v>
      </c>
      <c r="M32" s="55">
        <v>47</v>
      </c>
      <c r="N32" s="64">
        <v>56</v>
      </c>
      <c r="O32" s="64">
        <v>200</v>
      </c>
      <c r="P32" s="55">
        <v>250</v>
      </c>
      <c r="Q32" s="64">
        <v>200</v>
      </c>
      <c r="R32" s="64">
        <v>85</v>
      </c>
      <c r="S32" s="64">
        <v>80.1</v>
      </c>
      <c r="T32" s="64">
        <v>300</v>
      </c>
      <c r="U32" s="64">
        <v>7</v>
      </c>
      <c r="V32" s="70">
        <v>15</v>
      </c>
      <c r="W32" s="70">
        <v>620</v>
      </c>
      <c r="X32" s="70">
        <v>18</v>
      </c>
      <c r="Y32" s="70">
        <v>2.5</v>
      </c>
      <c r="Z32" s="19"/>
    </row>
    <row r="33" ht="16.35" spans="1:26">
      <c r="A33" s="57" t="s">
        <v>49</v>
      </c>
      <c r="B33" s="58"/>
      <c r="C33" s="59">
        <f t="shared" ref="C33:J33" si="6">C31*C32</f>
        <v>3080</v>
      </c>
      <c r="D33" s="59">
        <f t="shared" si="6"/>
        <v>2002</v>
      </c>
      <c r="E33" s="59">
        <f t="shared" si="6"/>
        <v>401.17</v>
      </c>
      <c r="F33" s="59">
        <f t="shared" si="6"/>
        <v>320</v>
      </c>
      <c r="G33" s="59">
        <f t="shared" si="6"/>
        <v>534</v>
      </c>
      <c r="H33" s="59">
        <f t="shared" si="6"/>
        <v>255</v>
      </c>
      <c r="I33" s="59">
        <f t="shared" si="6"/>
        <v>244.4904</v>
      </c>
      <c r="J33" s="59">
        <f t="shared" si="6"/>
        <v>260.7</v>
      </c>
      <c r="K33" s="59">
        <f t="shared" ref="K33:X33" si="7">K31*K32</f>
        <v>698.64</v>
      </c>
      <c r="L33" s="59">
        <f t="shared" si="7"/>
        <v>311.36</v>
      </c>
      <c r="M33" s="59">
        <f t="shared" si="7"/>
        <v>125.49</v>
      </c>
      <c r="N33" s="59">
        <f t="shared" si="7"/>
        <v>124.88</v>
      </c>
      <c r="O33" s="59">
        <f t="shared" si="7"/>
        <v>208</v>
      </c>
      <c r="P33" s="59">
        <f t="shared" si="7"/>
        <v>4795</v>
      </c>
      <c r="Q33" s="59">
        <f t="shared" si="7"/>
        <v>560</v>
      </c>
      <c r="R33" s="59">
        <f t="shared" si="7"/>
        <v>524.45</v>
      </c>
      <c r="S33" s="59">
        <f t="shared" si="7"/>
        <v>1054.116</v>
      </c>
      <c r="T33" s="59">
        <f t="shared" si="7"/>
        <v>114</v>
      </c>
      <c r="U33" s="59">
        <f t="shared" si="7"/>
        <v>105</v>
      </c>
      <c r="V33" s="59">
        <v>11</v>
      </c>
      <c r="W33" s="59">
        <f>W31*W32</f>
        <v>235.6</v>
      </c>
      <c r="X33" s="59">
        <f>X31*X32</f>
        <v>18</v>
      </c>
      <c r="Y33" s="59">
        <f>Y31*Y32</f>
        <v>17.5</v>
      </c>
      <c r="Z33" s="83">
        <f>SUM(C33:Y33)</f>
        <v>16000.3964</v>
      </c>
    </row>
    <row r="34" ht="15.6" spans="1:26">
      <c r="A34" s="60"/>
      <c r="B34" s="60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61">
        <f>Z33/Z2</f>
        <v>124.034080620155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8"/>
    <pageSetUpPr fitToPage="1"/>
  </sheetPr>
  <dimension ref="A1:Z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84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7" customWidth="1"/>
    <col min="19" max="19" width="6.44444444444444" customWidth="1"/>
    <col min="20" max="20" width="5.77777777777778" customWidth="1"/>
    <col min="21" max="21" width="7.11111111111111" customWidth="1"/>
    <col min="22" max="22" width="6.33333333333333" customWidth="1"/>
    <col min="23" max="23" width="7" customWidth="1"/>
    <col min="24" max="24" width="5.33333333333333" customWidth="1"/>
    <col min="25" max="25" width="5.55555555555556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85"/>
      <c r="B2" s="3" t="s">
        <v>93</v>
      </c>
      <c r="C2" s="4" t="s">
        <v>2</v>
      </c>
      <c r="D2" s="4" t="s">
        <v>3</v>
      </c>
      <c r="E2" s="4" t="s">
        <v>4</v>
      </c>
      <c r="F2" s="4" t="s">
        <v>22</v>
      </c>
      <c r="G2" s="4" t="s">
        <v>5</v>
      </c>
      <c r="H2" s="86" t="s">
        <v>7</v>
      </c>
      <c r="I2" s="4" t="s">
        <v>10</v>
      </c>
      <c r="J2" s="4" t="s">
        <v>11</v>
      </c>
      <c r="K2" s="4" t="s">
        <v>72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84</v>
      </c>
      <c r="Q2" s="4" t="s">
        <v>58</v>
      </c>
      <c r="R2" s="4" t="s">
        <v>71</v>
      </c>
      <c r="S2" s="4" t="s">
        <v>12</v>
      </c>
      <c r="T2" s="4" t="s">
        <v>21</v>
      </c>
      <c r="U2" s="4" t="s">
        <v>19</v>
      </c>
      <c r="V2" s="4" t="s">
        <v>83</v>
      </c>
      <c r="W2" s="4" t="s">
        <v>94</v>
      </c>
      <c r="X2" s="4" t="s">
        <v>59</v>
      </c>
      <c r="Y2" s="4" t="s">
        <v>28</v>
      </c>
      <c r="Z2" s="106">
        <v>132</v>
      </c>
    </row>
    <row r="3" spans="1:26">
      <c r="A3" s="87"/>
      <c r="B3" s="5"/>
      <c r="C3" s="6"/>
      <c r="D3" s="6"/>
      <c r="E3" s="6"/>
      <c r="F3" s="6"/>
      <c r="G3" s="6"/>
      <c r="H3" s="8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07"/>
    </row>
    <row r="4" spans="1:26">
      <c r="A4" s="87"/>
      <c r="B4" s="5"/>
      <c r="C4" s="6"/>
      <c r="D4" s="6"/>
      <c r="E4" s="6"/>
      <c r="F4" s="6"/>
      <c r="G4" s="6"/>
      <c r="H4" s="8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07"/>
    </row>
    <row r="5" ht="12" customHeight="1" spans="1:26">
      <c r="A5" s="87"/>
      <c r="B5" s="5"/>
      <c r="C5" s="6"/>
      <c r="D5" s="6"/>
      <c r="E5" s="6"/>
      <c r="F5" s="6"/>
      <c r="G5" s="6"/>
      <c r="H5" s="8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07"/>
    </row>
    <row r="6" spans="1:26">
      <c r="A6" s="87"/>
      <c r="B6" s="5"/>
      <c r="C6" s="6"/>
      <c r="D6" s="6"/>
      <c r="E6" s="6"/>
      <c r="F6" s="6"/>
      <c r="G6" s="6"/>
      <c r="H6" s="8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07"/>
    </row>
    <row r="7" ht="28" customHeight="1" spans="1:26">
      <c r="A7" s="89"/>
      <c r="B7" s="8"/>
      <c r="C7" s="9"/>
      <c r="D7" s="9"/>
      <c r="E7" s="9"/>
      <c r="F7" s="9"/>
      <c r="G7" s="9"/>
      <c r="H7" s="9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8"/>
    </row>
    <row r="8" ht="15" customHeight="1" spans="1:26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109" t="s">
        <v>30</v>
      </c>
    </row>
    <row r="9" spans="1:26">
      <c r="A9" s="13" t="s">
        <v>31</v>
      </c>
      <c r="B9" s="14" t="s">
        <v>95</v>
      </c>
      <c r="C9" s="15">
        <v>0.14997</v>
      </c>
      <c r="D9" s="16"/>
      <c r="E9" s="16">
        <v>0.005</v>
      </c>
      <c r="F9" s="16">
        <v>0.0244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65"/>
      <c r="T9" s="65"/>
      <c r="U9" s="65"/>
      <c r="V9" s="65"/>
      <c r="W9" s="65"/>
      <c r="X9" s="65"/>
      <c r="Y9" s="65"/>
      <c r="Z9" s="75" t="s">
        <v>77</v>
      </c>
    </row>
    <row r="10" spans="1:26">
      <c r="A10" s="18"/>
      <c r="B10" s="19" t="s">
        <v>68</v>
      </c>
      <c r="C10" s="20"/>
      <c r="D10" s="21"/>
      <c r="E10" s="21">
        <v>0.0072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6"/>
      <c r="T10" s="66"/>
      <c r="U10" s="66"/>
      <c r="V10" s="66"/>
      <c r="W10" s="66"/>
      <c r="X10" s="66"/>
      <c r="Y10" s="66"/>
      <c r="Z10" s="76"/>
    </row>
    <row r="11" spans="1:26">
      <c r="A11" s="18"/>
      <c r="B11" s="23" t="s">
        <v>35</v>
      </c>
      <c r="C11" s="20"/>
      <c r="D11" s="21">
        <v>0.0101</v>
      </c>
      <c r="E11" s="21"/>
      <c r="F11" s="21"/>
      <c r="G11" s="21"/>
      <c r="H11" s="22"/>
      <c r="I11" s="21">
        <v>0.0295</v>
      </c>
      <c r="J11" s="21"/>
      <c r="K11" s="21"/>
      <c r="L11" s="21"/>
      <c r="M11" s="21"/>
      <c r="N11" s="21"/>
      <c r="O11" s="21"/>
      <c r="P11" s="21"/>
      <c r="Q11" s="21"/>
      <c r="R11" s="21"/>
      <c r="S11" s="66"/>
      <c r="T11" s="66"/>
      <c r="U11" s="66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6"/>
      <c r="T12" s="66"/>
      <c r="U12" s="66"/>
      <c r="V12" s="66"/>
      <c r="W12" s="66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7"/>
      <c r="G13" s="27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67"/>
      <c r="T13" s="67"/>
      <c r="U13" s="67"/>
      <c r="V13" s="67"/>
      <c r="W13" s="67"/>
      <c r="X13" s="67"/>
      <c r="Y13" s="67"/>
      <c r="Z13" s="76"/>
    </row>
    <row r="14" spans="1:26">
      <c r="A14" s="13" t="s">
        <v>36</v>
      </c>
      <c r="B14" s="14" t="s">
        <v>72</v>
      </c>
      <c r="C14" s="15"/>
      <c r="D14" s="16"/>
      <c r="E14" s="16"/>
      <c r="F14" s="16"/>
      <c r="G14" s="16"/>
      <c r="H14" s="17"/>
      <c r="I14" s="16"/>
      <c r="J14" s="16"/>
      <c r="K14" s="16">
        <v>0.1318</v>
      </c>
      <c r="L14" s="16"/>
      <c r="M14" s="16"/>
      <c r="N14" s="16"/>
      <c r="O14" s="16"/>
      <c r="P14" s="16"/>
      <c r="Q14" s="16"/>
      <c r="R14" s="16"/>
      <c r="S14" s="65"/>
      <c r="T14" s="65"/>
      <c r="U14" s="65"/>
      <c r="V14" s="65"/>
      <c r="W14" s="65"/>
      <c r="X14" s="65"/>
      <c r="Y14" s="65"/>
      <c r="Z14" s="76"/>
    </row>
    <row r="15" spans="1:26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6"/>
      <c r="T15" s="66"/>
      <c r="U15" s="66"/>
      <c r="V15" s="66"/>
      <c r="W15" s="66"/>
      <c r="X15" s="66"/>
      <c r="Y15" s="66"/>
      <c r="Z15" s="76"/>
    </row>
    <row r="16" spans="1:26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6"/>
      <c r="T16" s="66"/>
      <c r="U16" s="66"/>
      <c r="V16" s="66"/>
      <c r="W16" s="66"/>
      <c r="X16" s="66"/>
      <c r="Y16" s="66"/>
      <c r="Z16" s="76"/>
    </row>
    <row r="17" ht="13.95" spans="1:26">
      <c r="A17" s="31"/>
      <c r="B17" s="25"/>
      <c r="C17" s="94"/>
      <c r="D17" s="63"/>
      <c r="E17" s="63"/>
      <c r="F17" s="63"/>
      <c r="G17" s="63"/>
      <c r="H17" s="95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9"/>
      <c r="T17" s="69"/>
      <c r="U17" s="69"/>
      <c r="V17" s="69"/>
      <c r="W17" s="69"/>
      <c r="X17" s="69"/>
      <c r="Y17" s="69"/>
      <c r="Z17" s="76"/>
    </row>
    <row r="18" ht="16" customHeight="1" spans="1:26">
      <c r="A18" s="34" t="s">
        <v>37</v>
      </c>
      <c r="B18" s="96" t="s">
        <v>96</v>
      </c>
      <c r="C18" s="15"/>
      <c r="D18" s="16"/>
      <c r="E18" s="16">
        <v>0.001</v>
      </c>
      <c r="F18" s="16"/>
      <c r="G18" s="16">
        <v>0.0401</v>
      </c>
      <c r="H18" s="17"/>
      <c r="I18" s="16"/>
      <c r="J18" s="16"/>
      <c r="K18" s="16"/>
      <c r="L18" s="16">
        <v>0.0724</v>
      </c>
      <c r="M18" s="16">
        <v>0.0101</v>
      </c>
      <c r="N18" s="16">
        <v>0.0104</v>
      </c>
      <c r="O18" s="16">
        <v>0.002322</v>
      </c>
      <c r="P18" s="16">
        <v>0.0754</v>
      </c>
      <c r="Q18" s="16">
        <v>0.0428</v>
      </c>
      <c r="R18" s="16"/>
      <c r="S18" s="65"/>
      <c r="T18" s="65"/>
      <c r="U18" s="65">
        <v>0.0055</v>
      </c>
      <c r="V18" s="65"/>
      <c r="W18" s="65"/>
      <c r="X18" s="65"/>
      <c r="Y18" s="65"/>
      <c r="Z18" s="76"/>
    </row>
    <row r="19" ht="15" customHeight="1" spans="1:26">
      <c r="A19" s="39"/>
      <c r="B19" s="40" t="s">
        <v>97</v>
      </c>
      <c r="C19" s="20"/>
      <c r="D19" s="21"/>
      <c r="E19" s="21"/>
      <c r="F19" s="21"/>
      <c r="G19" s="21"/>
      <c r="H19" s="22"/>
      <c r="I19" s="21">
        <v>0.0075</v>
      </c>
      <c r="J19" s="21"/>
      <c r="K19" s="21"/>
      <c r="L19" s="21"/>
      <c r="M19" s="21">
        <v>0.01</v>
      </c>
      <c r="N19" s="21">
        <v>0.0195</v>
      </c>
      <c r="O19" s="21">
        <v>0.0039</v>
      </c>
      <c r="P19" s="21"/>
      <c r="Q19" s="21"/>
      <c r="R19" s="21">
        <v>0.0745</v>
      </c>
      <c r="S19" s="66"/>
      <c r="T19" s="66"/>
      <c r="U19" s="66">
        <v>0.00255</v>
      </c>
      <c r="V19" s="66"/>
      <c r="W19" s="66"/>
      <c r="X19" s="66">
        <v>6</v>
      </c>
      <c r="Y19" s="66"/>
      <c r="Z19" s="76"/>
    </row>
    <row r="20" spans="1:26">
      <c r="A20" s="39"/>
      <c r="B20" s="97" t="s">
        <v>98</v>
      </c>
      <c r="C20" s="20">
        <v>0.0401</v>
      </c>
      <c r="D20" s="21">
        <v>0.005</v>
      </c>
      <c r="E20" s="21"/>
      <c r="F20" s="21"/>
      <c r="G20" s="21"/>
      <c r="H20" s="22"/>
      <c r="I20" s="21"/>
      <c r="J20" s="21"/>
      <c r="K20" s="21"/>
      <c r="L20" s="21">
        <v>0.1794</v>
      </c>
      <c r="M20" s="21"/>
      <c r="N20" s="21"/>
      <c r="O20" s="21"/>
      <c r="P20" s="21"/>
      <c r="Q20" s="21"/>
      <c r="R20" s="21"/>
      <c r="S20" s="66"/>
      <c r="T20" s="66"/>
      <c r="U20" s="66"/>
      <c r="V20" s="66"/>
      <c r="W20" s="66"/>
      <c r="X20" s="66"/>
      <c r="Y20" s="66"/>
      <c r="Z20" s="76"/>
    </row>
    <row r="21" spans="1:26">
      <c r="A21" s="39"/>
      <c r="B21" s="40" t="s">
        <v>99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6">
        <v>0.018</v>
      </c>
      <c r="T21" s="66"/>
      <c r="U21" s="66"/>
      <c r="V21" s="66"/>
      <c r="W21" s="66"/>
      <c r="X21" s="66"/>
      <c r="Y21" s="66"/>
      <c r="Z21" s="76"/>
    </row>
    <row r="22" spans="1:26">
      <c r="A22" s="39"/>
      <c r="B22" s="23" t="s">
        <v>42</v>
      </c>
      <c r="C22" s="20"/>
      <c r="D22" s="21"/>
      <c r="E22" s="21"/>
      <c r="F22" s="21"/>
      <c r="G22" s="21"/>
      <c r="H22" s="22"/>
      <c r="I22" s="21"/>
      <c r="J22" s="21">
        <v>0.05</v>
      </c>
      <c r="K22" s="21"/>
      <c r="L22" s="21"/>
      <c r="M22" s="21"/>
      <c r="N22" s="21"/>
      <c r="O22" s="21"/>
      <c r="P22" s="21"/>
      <c r="Q22" s="21"/>
      <c r="R22" s="21"/>
      <c r="S22" s="66"/>
      <c r="T22" s="66"/>
      <c r="U22" s="66"/>
      <c r="V22" s="66"/>
      <c r="W22" s="66"/>
      <c r="X22" s="66"/>
      <c r="Y22" s="66"/>
      <c r="Z22" s="76"/>
    </row>
    <row r="23" ht="13.95" spans="1:26">
      <c r="A23" s="43"/>
      <c r="B23" s="98"/>
      <c r="C23" s="26"/>
      <c r="D23" s="27"/>
      <c r="E23" s="27"/>
      <c r="F23" s="27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7"/>
      <c r="T23" s="67"/>
      <c r="U23" s="67"/>
      <c r="V23" s="67"/>
      <c r="W23" s="67"/>
      <c r="X23" s="67"/>
      <c r="Y23" s="67"/>
      <c r="Z23" s="76"/>
    </row>
    <row r="24" spans="1:26">
      <c r="A24" s="34" t="s">
        <v>43</v>
      </c>
      <c r="B24" s="14" t="s">
        <v>100</v>
      </c>
      <c r="C24" s="15">
        <v>0.0145</v>
      </c>
      <c r="D24" s="16">
        <v>0.0022</v>
      </c>
      <c r="E24" s="16">
        <v>0.0103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5"/>
      <c r="T24" s="65"/>
      <c r="U24" s="65"/>
      <c r="V24" s="65">
        <v>0.005</v>
      </c>
      <c r="W24" s="65">
        <v>0.07574</v>
      </c>
      <c r="X24" s="65">
        <v>7</v>
      </c>
      <c r="Y24" s="65">
        <v>10</v>
      </c>
      <c r="Z24" s="76"/>
    </row>
    <row r="25" spans="1:26">
      <c r="A25" s="39"/>
      <c r="B25" s="19" t="s">
        <v>101</v>
      </c>
      <c r="C25" s="20"/>
      <c r="D25" s="21"/>
      <c r="E25" s="21">
        <v>0.0041</v>
      </c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  <c r="U25" s="66">
        <v>0.0225</v>
      </c>
      <c r="V25" s="66"/>
      <c r="W25" s="66"/>
      <c r="X25" s="66"/>
      <c r="Y25" s="66"/>
      <c r="Z25" s="76"/>
    </row>
    <row r="26" spans="1:26">
      <c r="A26" s="39"/>
      <c r="B26" s="19" t="s">
        <v>68</v>
      </c>
      <c r="C26" s="20"/>
      <c r="D26" s="21"/>
      <c r="E26" s="21">
        <v>0.00796</v>
      </c>
      <c r="F26" s="21"/>
      <c r="G26" s="21"/>
      <c r="H26" s="22">
        <v>0.0006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6"/>
      <c r="T26" s="66"/>
      <c r="U26" s="66"/>
      <c r="V26" s="66"/>
      <c r="W26" s="66"/>
      <c r="X26" s="66"/>
      <c r="Y26" s="66"/>
      <c r="Z26" s="76"/>
    </row>
    <row r="27" ht="13.95" spans="1:26">
      <c r="A27" s="39"/>
      <c r="B27" s="19"/>
      <c r="C27" s="20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66"/>
      <c r="T27" s="66"/>
      <c r="U27" s="66"/>
      <c r="V27" s="66"/>
      <c r="W27" s="66"/>
      <c r="X27" s="66"/>
      <c r="Y27" s="66"/>
      <c r="Z27" s="80"/>
    </row>
    <row r="28" ht="13.95" spans="1:26">
      <c r="A28" s="43"/>
      <c r="B28" s="25"/>
      <c r="C28" s="26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67"/>
      <c r="T28" s="67">
        <v>0.5</v>
      </c>
      <c r="U28" s="67"/>
      <c r="V28" s="67"/>
      <c r="W28" s="67"/>
      <c r="X28" s="67"/>
      <c r="Y28" s="67"/>
      <c r="Z28" s="110"/>
    </row>
    <row r="29" ht="15.6" spans="1:26">
      <c r="A29" s="50" t="s">
        <v>46</v>
      </c>
      <c r="B29" s="51"/>
      <c r="C29" s="15">
        <f t="shared" ref="C29:W29" si="0">SUM(C9:C28)</f>
        <v>0.20457</v>
      </c>
      <c r="D29" s="16">
        <f t="shared" si="0"/>
        <v>0.0173</v>
      </c>
      <c r="E29" s="16">
        <f t="shared" si="0"/>
        <v>0.044</v>
      </c>
      <c r="F29" s="16">
        <f t="shared" si="0"/>
        <v>0.0244</v>
      </c>
      <c r="G29" s="16">
        <f t="shared" si="0"/>
        <v>0.0401</v>
      </c>
      <c r="H29" s="16">
        <f t="shared" si="0"/>
        <v>0.0012</v>
      </c>
      <c r="I29" s="16">
        <f t="shared" si="0"/>
        <v>0.037</v>
      </c>
      <c r="J29" s="16">
        <f t="shared" si="0"/>
        <v>0.05</v>
      </c>
      <c r="K29" s="16">
        <f t="shared" si="0"/>
        <v>0.1318</v>
      </c>
      <c r="L29" s="16">
        <f t="shared" si="0"/>
        <v>0.2518</v>
      </c>
      <c r="M29" s="16">
        <f t="shared" si="0"/>
        <v>0.0201</v>
      </c>
      <c r="N29" s="16">
        <f t="shared" si="0"/>
        <v>0.0299</v>
      </c>
      <c r="O29" s="16">
        <f t="shared" si="0"/>
        <v>0.006222</v>
      </c>
      <c r="P29" s="16">
        <f t="shared" si="0"/>
        <v>0.0754</v>
      </c>
      <c r="Q29" s="16">
        <f t="shared" si="0"/>
        <v>0.0428</v>
      </c>
      <c r="R29" s="16">
        <f t="shared" si="0"/>
        <v>0.0745</v>
      </c>
      <c r="S29" s="16">
        <f t="shared" si="0"/>
        <v>0.018</v>
      </c>
      <c r="T29" s="16">
        <v>0.5</v>
      </c>
      <c r="U29" s="16">
        <f t="shared" si="0"/>
        <v>0.03055</v>
      </c>
      <c r="V29" s="16">
        <f t="shared" si="0"/>
        <v>0.005</v>
      </c>
      <c r="W29" s="104">
        <f t="shared" si="0"/>
        <v>0.07574</v>
      </c>
      <c r="X29" s="105">
        <v>13</v>
      </c>
      <c r="Y29" s="105">
        <v>10</v>
      </c>
      <c r="Z29" s="14"/>
    </row>
    <row r="30" ht="15.6" hidden="1" spans="1:26">
      <c r="A30" s="52" t="s">
        <v>47</v>
      </c>
      <c r="B30" s="53"/>
      <c r="C30" s="100">
        <f>132*C29</f>
        <v>27.00324</v>
      </c>
      <c r="D30" s="100">
        <f t="shared" ref="D30:X30" si="1">132*D29</f>
        <v>2.2836</v>
      </c>
      <c r="E30" s="100">
        <f t="shared" si="1"/>
        <v>5.808</v>
      </c>
      <c r="F30" s="100">
        <f t="shared" si="1"/>
        <v>3.2208</v>
      </c>
      <c r="G30" s="100">
        <f t="shared" si="1"/>
        <v>5.2932</v>
      </c>
      <c r="H30" s="100">
        <f t="shared" si="1"/>
        <v>0.1584</v>
      </c>
      <c r="I30" s="100">
        <f t="shared" si="1"/>
        <v>4.884</v>
      </c>
      <c r="J30" s="100">
        <f t="shared" si="1"/>
        <v>6.6</v>
      </c>
      <c r="K30" s="100">
        <f t="shared" si="1"/>
        <v>17.3976</v>
      </c>
      <c r="L30" s="100">
        <f t="shared" si="1"/>
        <v>33.2376</v>
      </c>
      <c r="M30" s="100">
        <f t="shared" si="1"/>
        <v>2.6532</v>
      </c>
      <c r="N30" s="100">
        <f t="shared" si="1"/>
        <v>3.9468</v>
      </c>
      <c r="O30" s="100">
        <f t="shared" si="1"/>
        <v>0.821304</v>
      </c>
      <c r="P30" s="100">
        <f t="shared" si="1"/>
        <v>9.9528</v>
      </c>
      <c r="Q30" s="100">
        <f t="shared" si="1"/>
        <v>5.6496</v>
      </c>
      <c r="R30" s="100">
        <f t="shared" si="1"/>
        <v>9.834</v>
      </c>
      <c r="S30" s="100">
        <f t="shared" si="1"/>
        <v>2.376</v>
      </c>
      <c r="T30" s="100">
        <v>0.5</v>
      </c>
      <c r="U30" s="100">
        <f t="shared" si="1"/>
        <v>4.0326</v>
      </c>
      <c r="V30" s="100">
        <f t="shared" si="1"/>
        <v>0.66</v>
      </c>
      <c r="W30" s="100">
        <f t="shared" si="1"/>
        <v>9.99768</v>
      </c>
      <c r="X30" s="100">
        <v>13</v>
      </c>
      <c r="Y30" s="100">
        <v>10</v>
      </c>
      <c r="Z30" s="19"/>
    </row>
    <row r="31" ht="15.6" spans="1:26">
      <c r="A31" s="52" t="s">
        <v>47</v>
      </c>
      <c r="B31" s="53"/>
      <c r="C31" s="54">
        <f t="shared" ref="C31:W31" si="2">ROUND(C30,2)</f>
        <v>27</v>
      </c>
      <c r="D31" s="55">
        <f t="shared" si="2"/>
        <v>2.28</v>
      </c>
      <c r="E31" s="55">
        <f t="shared" si="2"/>
        <v>5.81</v>
      </c>
      <c r="F31" s="55">
        <f t="shared" si="2"/>
        <v>3.22</v>
      </c>
      <c r="G31" s="55">
        <f t="shared" si="2"/>
        <v>5.29</v>
      </c>
      <c r="H31" s="55">
        <f t="shared" si="2"/>
        <v>0.16</v>
      </c>
      <c r="I31" s="55">
        <f t="shared" si="2"/>
        <v>4.88</v>
      </c>
      <c r="J31" s="55">
        <f t="shared" si="2"/>
        <v>6.6</v>
      </c>
      <c r="K31" s="55">
        <f t="shared" si="2"/>
        <v>17.4</v>
      </c>
      <c r="L31" s="55">
        <f t="shared" si="2"/>
        <v>33.24</v>
      </c>
      <c r="M31" s="64">
        <f t="shared" si="2"/>
        <v>2.65</v>
      </c>
      <c r="N31" s="64">
        <f t="shared" si="2"/>
        <v>3.95</v>
      </c>
      <c r="O31" s="64">
        <f t="shared" si="2"/>
        <v>0.82</v>
      </c>
      <c r="P31" s="64">
        <f t="shared" si="2"/>
        <v>9.95</v>
      </c>
      <c r="Q31" s="64">
        <f t="shared" si="2"/>
        <v>5.65</v>
      </c>
      <c r="R31" s="64">
        <f t="shared" si="2"/>
        <v>9.83</v>
      </c>
      <c r="S31" s="64">
        <f t="shared" si="2"/>
        <v>2.38</v>
      </c>
      <c r="T31" s="64">
        <v>0.5</v>
      </c>
      <c r="U31" s="64">
        <f t="shared" si="2"/>
        <v>4.03</v>
      </c>
      <c r="V31" s="64">
        <f t="shared" si="2"/>
        <v>0.66</v>
      </c>
      <c r="W31" s="64">
        <f t="shared" si="2"/>
        <v>10</v>
      </c>
      <c r="X31" s="70">
        <v>13</v>
      </c>
      <c r="Y31" s="70">
        <v>10</v>
      </c>
      <c r="Z31" s="19"/>
    </row>
    <row r="32" ht="15.6" spans="1:26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55</v>
      </c>
      <c r="G32" s="55">
        <v>35.6</v>
      </c>
      <c r="H32" s="56">
        <v>1700</v>
      </c>
      <c r="I32" s="56">
        <v>62.37</v>
      </c>
      <c r="J32" s="56">
        <v>39.5</v>
      </c>
      <c r="K32" s="55">
        <v>88.11</v>
      </c>
      <c r="L32" s="55">
        <v>32</v>
      </c>
      <c r="M32" s="55">
        <v>47</v>
      </c>
      <c r="N32" s="64">
        <v>56</v>
      </c>
      <c r="O32" s="64">
        <v>200</v>
      </c>
      <c r="P32" s="55">
        <v>250</v>
      </c>
      <c r="Q32" s="55">
        <v>31.15</v>
      </c>
      <c r="R32" s="55">
        <v>140</v>
      </c>
      <c r="S32" s="64">
        <v>230</v>
      </c>
      <c r="T32" s="64">
        <v>20</v>
      </c>
      <c r="U32" s="64">
        <v>300</v>
      </c>
      <c r="V32" s="64">
        <v>160</v>
      </c>
      <c r="W32" s="64">
        <v>260</v>
      </c>
      <c r="X32" s="64">
        <v>7</v>
      </c>
      <c r="Y32" s="64">
        <v>2.5</v>
      </c>
      <c r="Z32" s="82"/>
    </row>
    <row r="33" ht="16.35" spans="1:26">
      <c r="A33" s="57" t="s">
        <v>49</v>
      </c>
      <c r="B33" s="58"/>
      <c r="C33" s="101">
        <f>C31*C32</f>
        <v>2079</v>
      </c>
      <c r="D33" s="101">
        <f t="shared" ref="D33:Y33" si="3">D31*D32</f>
        <v>1755.6</v>
      </c>
      <c r="E33" s="101">
        <f t="shared" si="3"/>
        <v>447.37</v>
      </c>
      <c r="F33" s="101">
        <f t="shared" si="3"/>
        <v>177.1</v>
      </c>
      <c r="G33" s="101">
        <f t="shared" si="3"/>
        <v>188.324</v>
      </c>
      <c r="H33" s="101">
        <f t="shared" si="3"/>
        <v>272</v>
      </c>
      <c r="I33" s="101">
        <f t="shared" si="3"/>
        <v>304.3656</v>
      </c>
      <c r="J33" s="101">
        <f t="shared" si="3"/>
        <v>260.7</v>
      </c>
      <c r="K33" s="101">
        <f t="shared" si="3"/>
        <v>1533.114</v>
      </c>
      <c r="L33" s="101">
        <f t="shared" si="3"/>
        <v>1063.68</v>
      </c>
      <c r="M33" s="101">
        <f t="shared" si="3"/>
        <v>124.55</v>
      </c>
      <c r="N33" s="101">
        <f t="shared" si="3"/>
        <v>221.2</v>
      </c>
      <c r="O33" s="101">
        <f t="shared" si="3"/>
        <v>164</v>
      </c>
      <c r="P33" s="101">
        <f t="shared" si="3"/>
        <v>2487.5</v>
      </c>
      <c r="Q33" s="101">
        <f t="shared" si="3"/>
        <v>175.9975</v>
      </c>
      <c r="R33" s="101">
        <f t="shared" si="3"/>
        <v>1376.2</v>
      </c>
      <c r="S33" s="101">
        <f t="shared" si="3"/>
        <v>547.4</v>
      </c>
      <c r="T33" s="101">
        <f t="shared" si="3"/>
        <v>10</v>
      </c>
      <c r="U33" s="101">
        <f t="shared" si="3"/>
        <v>1209</v>
      </c>
      <c r="V33" s="101">
        <f t="shared" si="3"/>
        <v>105.6</v>
      </c>
      <c r="W33" s="101">
        <f t="shared" si="3"/>
        <v>2600</v>
      </c>
      <c r="X33" s="101">
        <f t="shared" si="3"/>
        <v>91</v>
      </c>
      <c r="Y33" s="101">
        <f t="shared" si="3"/>
        <v>25</v>
      </c>
      <c r="Z33" s="83">
        <f>SUM(C33:Y33)</f>
        <v>17218.7011</v>
      </c>
    </row>
    <row r="34" ht="15.6" spans="1:26">
      <c r="A34" s="60"/>
      <c r="B34" s="60"/>
      <c r="C34" s="102"/>
      <c r="D34" s="102"/>
      <c r="E34" s="102"/>
      <c r="F34" s="102"/>
      <c r="G34" s="102"/>
      <c r="H34" s="103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61">
        <f>Z33/Z2</f>
        <v>130.44470530303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D37"/>
  <sheetViews>
    <sheetView topLeftCell="B1"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7" customWidth="1"/>
    <col min="4" max="4" width="7.33333333333333" customWidth="1"/>
    <col min="5" max="5" width="6.22222222222222" customWidth="1"/>
    <col min="6" max="6" width="6.11111111111111" customWidth="1"/>
    <col min="7" max="7" width="7.33333333333333" style="84" customWidth="1"/>
    <col min="8" max="9" width="6.11111111111111" customWidth="1"/>
    <col min="10" max="10" width="7.44444444444444" customWidth="1"/>
    <col min="11" max="12" width="6.44444444444444" customWidth="1"/>
    <col min="13" max="14" width="6.55555555555556" customWidth="1"/>
    <col min="15" max="15" width="6" customWidth="1"/>
    <col min="16" max="16" width="6.11111111111111" customWidth="1"/>
    <col min="17" max="18" width="7" customWidth="1"/>
    <col min="19" max="19" width="6.55555555555556" customWidth="1"/>
    <col min="20" max="20" width="6.33333333333333" customWidth="1"/>
    <col min="21" max="21" width="6.44444444444444" customWidth="1"/>
    <col min="22" max="22" width="7" customWidth="1"/>
    <col min="23" max="23" width="6.55555555555556" customWidth="1"/>
    <col min="24" max="24" width="5.77777777777778" customWidth="1"/>
    <col min="25" max="26" width="6.22222222222222" customWidth="1"/>
    <col min="27" max="27" width="5.77777777777778" customWidth="1"/>
    <col min="28" max="28" width="5.66666666666667" customWidth="1"/>
    <col min="29" max="29" width="6.22222222222222" customWidth="1"/>
    <col min="30" max="30" width="8.66666666666667" customWidth="1"/>
  </cols>
  <sheetData>
    <row r="1" s="1" customFormat="1" ht="43" customHeight="1" spans="1:1">
      <c r="A1" s="1" t="s">
        <v>0</v>
      </c>
    </row>
    <row r="2" customHeight="1" spans="1:30">
      <c r="A2" s="85"/>
      <c r="B2" s="3" t="s">
        <v>102</v>
      </c>
      <c r="C2" s="4" t="s">
        <v>2</v>
      </c>
      <c r="D2" s="4" t="s">
        <v>3</v>
      </c>
      <c r="E2" s="4" t="s">
        <v>4</v>
      </c>
      <c r="F2" s="4" t="s">
        <v>83</v>
      </c>
      <c r="G2" s="86" t="s">
        <v>7</v>
      </c>
      <c r="H2" s="4" t="s">
        <v>10</v>
      </c>
      <c r="I2" s="4" t="s">
        <v>11</v>
      </c>
      <c r="J2" s="4" t="s">
        <v>103</v>
      </c>
      <c r="K2" s="4" t="s">
        <v>55</v>
      </c>
      <c r="L2" s="4" t="s">
        <v>104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84</v>
      </c>
      <c r="R2" s="4" t="s">
        <v>20</v>
      </c>
      <c r="S2" s="4" t="s">
        <v>23</v>
      </c>
      <c r="T2" s="4" t="s">
        <v>54</v>
      </c>
      <c r="U2" s="4" t="s">
        <v>12</v>
      </c>
      <c r="V2" s="4" t="s">
        <v>19</v>
      </c>
      <c r="W2" s="4" t="s">
        <v>105</v>
      </c>
      <c r="X2" s="4" t="s">
        <v>106</v>
      </c>
      <c r="Y2" s="4" t="s">
        <v>59</v>
      </c>
      <c r="Z2" s="4" t="s">
        <v>25</v>
      </c>
      <c r="AA2" s="4" t="s">
        <v>27</v>
      </c>
      <c r="AB2" s="4" t="s">
        <v>107</v>
      </c>
      <c r="AC2" s="4" t="s">
        <v>108</v>
      </c>
      <c r="AD2" s="106">
        <v>132</v>
      </c>
    </row>
    <row r="3" spans="1:30">
      <c r="A3" s="87"/>
      <c r="B3" s="5"/>
      <c r="C3" s="6"/>
      <c r="D3" s="6"/>
      <c r="E3" s="6"/>
      <c r="F3" s="6"/>
      <c r="G3" s="8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07"/>
    </row>
    <row r="4" spans="1:30">
      <c r="A4" s="87"/>
      <c r="B4" s="5"/>
      <c r="C4" s="6"/>
      <c r="D4" s="6"/>
      <c r="E4" s="6"/>
      <c r="F4" s="6"/>
      <c r="G4" s="8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07"/>
    </row>
    <row r="5" ht="12" customHeight="1" spans="1:30">
      <c r="A5" s="87"/>
      <c r="B5" s="5"/>
      <c r="C5" s="6"/>
      <c r="D5" s="6"/>
      <c r="E5" s="6"/>
      <c r="F5" s="6"/>
      <c r="G5" s="8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07"/>
    </row>
    <row r="6" spans="1:30">
      <c r="A6" s="87"/>
      <c r="B6" s="5"/>
      <c r="C6" s="6"/>
      <c r="D6" s="6"/>
      <c r="E6" s="6"/>
      <c r="F6" s="6"/>
      <c r="G6" s="8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07"/>
    </row>
    <row r="7" ht="28" customHeight="1" spans="1:30">
      <c r="A7" s="89"/>
      <c r="B7" s="8"/>
      <c r="C7" s="9"/>
      <c r="D7" s="9"/>
      <c r="E7" s="9"/>
      <c r="F7" s="9"/>
      <c r="G7" s="9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8"/>
    </row>
    <row r="8" ht="15" customHeight="1" spans="1:30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93">
        <v>25</v>
      </c>
      <c r="AB8" s="93">
        <v>26</v>
      </c>
      <c r="AC8" s="93">
        <v>27</v>
      </c>
      <c r="AD8" s="109" t="s">
        <v>30</v>
      </c>
    </row>
    <row r="9" spans="1:30">
      <c r="A9" s="13" t="s">
        <v>31</v>
      </c>
      <c r="B9" s="14" t="s">
        <v>109</v>
      </c>
      <c r="C9" s="15">
        <v>0.14644</v>
      </c>
      <c r="D9" s="16"/>
      <c r="E9" s="16">
        <v>0.00533</v>
      </c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65">
        <v>0.0243</v>
      </c>
      <c r="U9" s="65"/>
      <c r="V9" s="65"/>
      <c r="W9" s="65"/>
      <c r="X9" s="65"/>
      <c r="Y9" s="65"/>
      <c r="Z9" s="65"/>
      <c r="AA9" s="65"/>
      <c r="AB9" s="65"/>
      <c r="AC9" s="65"/>
      <c r="AD9" s="75" t="s">
        <v>110</v>
      </c>
    </row>
    <row r="10" spans="1:30">
      <c r="A10" s="18"/>
      <c r="B10" s="19" t="s">
        <v>68</v>
      </c>
      <c r="C10" s="20" t="s">
        <v>111</v>
      </c>
      <c r="D10" s="21"/>
      <c r="E10" s="21">
        <v>0.00744</v>
      </c>
      <c r="F10" s="21"/>
      <c r="G10" s="22">
        <v>0.0006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76"/>
    </row>
    <row r="11" spans="1:30">
      <c r="A11" s="18"/>
      <c r="B11" s="23" t="s">
        <v>35</v>
      </c>
      <c r="C11" s="20"/>
      <c r="D11" s="21">
        <v>0.0101</v>
      </c>
      <c r="E11" s="21"/>
      <c r="F11" s="21"/>
      <c r="G11" s="22"/>
      <c r="H11" s="21">
        <v>0.03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76"/>
    </row>
    <row r="12" spans="1:30">
      <c r="A12" s="18"/>
      <c r="B12" s="19"/>
      <c r="C12" s="20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76"/>
    </row>
    <row r="13" ht="13.95" spans="1:30">
      <c r="A13" s="24"/>
      <c r="B13" s="25"/>
      <c r="C13" s="26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76"/>
    </row>
    <row r="14" spans="1:30">
      <c r="A14" s="13" t="s">
        <v>36</v>
      </c>
      <c r="B14" s="14" t="s">
        <v>103</v>
      </c>
      <c r="C14" s="15"/>
      <c r="D14" s="16"/>
      <c r="E14" s="16"/>
      <c r="F14" s="16"/>
      <c r="G14" s="17"/>
      <c r="H14" s="16"/>
      <c r="I14" s="16"/>
      <c r="J14" s="16">
        <v>0.1</v>
      </c>
      <c r="K14" s="16"/>
      <c r="L14" s="16"/>
      <c r="M14" s="16"/>
      <c r="N14" s="16"/>
      <c r="O14" s="16"/>
      <c r="P14" s="16"/>
      <c r="Q14" s="16"/>
      <c r="R14" s="16"/>
      <c r="S14" s="16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76"/>
    </row>
    <row r="15" spans="1:30">
      <c r="A15" s="18"/>
      <c r="B15" s="19"/>
      <c r="C15" s="20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76"/>
    </row>
    <row r="16" spans="1:30">
      <c r="A16" s="18"/>
      <c r="B16" s="19"/>
      <c r="C16" s="20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76"/>
    </row>
    <row r="17" ht="13.95" spans="1:30">
      <c r="A17" s="31"/>
      <c r="B17" s="25"/>
      <c r="C17" s="94"/>
      <c r="D17" s="63"/>
      <c r="E17" s="63"/>
      <c r="F17" s="63"/>
      <c r="G17" s="95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6"/>
    </row>
    <row r="18" ht="26.4" spans="1:30">
      <c r="A18" s="34" t="s">
        <v>37</v>
      </c>
      <c r="B18" s="96" t="s">
        <v>112</v>
      </c>
      <c r="C18" s="15"/>
      <c r="D18" s="16"/>
      <c r="E18" s="16"/>
      <c r="F18" s="16"/>
      <c r="G18" s="17"/>
      <c r="H18" s="16"/>
      <c r="I18" s="16"/>
      <c r="J18" s="16"/>
      <c r="K18" s="16"/>
      <c r="L18" s="16">
        <v>0.0287</v>
      </c>
      <c r="M18" s="16">
        <v>0.0763</v>
      </c>
      <c r="N18" s="16">
        <v>0.0103</v>
      </c>
      <c r="O18" s="16">
        <v>0.0104</v>
      </c>
      <c r="P18" s="16">
        <v>0.002322</v>
      </c>
      <c r="Q18" s="16">
        <v>0.0764</v>
      </c>
      <c r="R18" s="16"/>
      <c r="S18" s="16"/>
      <c r="T18" s="65"/>
      <c r="U18" s="65"/>
      <c r="V18" s="65">
        <v>0.0063</v>
      </c>
      <c r="W18" s="65"/>
      <c r="X18" s="65">
        <v>0.005</v>
      </c>
      <c r="Y18" s="65"/>
      <c r="Z18" s="65"/>
      <c r="AA18" s="65"/>
      <c r="AB18" s="65"/>
      <c r="AC18" s="65"/>
      <c r="AD18" s="76"/>
    </row>
    <row r="19" ht="26" customHeight="1" spans="1:30">
      <c r="A19" s="39"/>
      <c r="B19" s="40" t="s">
        <v>113</v>
      </c>
      <c r="C19" s="20"/>
      <c r="D19" s="21"/>
      <c r="E19" s="21"/>
      <c r="F19" s="21"/>
      <c r="G19" s="22"/>
      <c r="H19" s="21">
        <v>0.008</v>
      </c>
      <c r="I19" s="21"/>
      <c r="J19" s="21"/>
      <c r="K19" s="21"/>
      <c r="L19" s="21"/>
      <c r="M19" s="21"/>
      <c r="N19" s="21">
        <v>0.0101</v>
      </c>
      <c r="O19" s="21">
        <v>0.0153</v>
      </c>
      <c r="P19" s="21">
        <v>0.0036</v>
      </c>
      <c r="Q19" s="21"/>
      <c r="R19" s="21">
        <v>0.06094</v>
      </c>
      <c r="S19" s="21">
        <v>0.003</v>
      </c>
      <c r="T19" s="66"/>
      <c r="U19" s="66"/>
      <c r="V19" s="66">
        <v>0.0028</v>
      </c>
      <c r="W19" s="66"/>
      <c r="X19" s="66"/>
      <c r="Y19" s="66">
        <v>6</v>
      </c>
      <c r="Z19" s="66"/>
      <c r="AA19" s="66"/>
      <c r="AB19" s="66"/>
      <c r="AC19" s="66"/>
      <c r="AD19" s="76"/>
    </row>
    <row r="20" spans="1:30">
      <c r="A20" s="39"/>
      <c r="B20" s="97" t="s">
        <v>91</v>
      </c>
      <c r="C20" s="20"/>
      <c r="D20" s="21">
        <v>0.007</v>
      </c>
      <c r="E20" s="21"/>
      <c r="F20" s="21"/>
      <c r="G20" s="22"/>
      <c r="H20" s="21"/>
      <c r="I20" s="21"/>
      <c r="J20" s="21"/>
      <c r="K20" s="21">
        <v>0.044</v>
      </c>
      <c r="L20" s="21"/>
      <c r="M20" s="21"/>
      <c r="N20" s="21"/>
      <c r="O20" s="21"/>
      <c r="P20" s="21"/>
      <c r="Q20" s="21"/>
      <c r="R20" s="21"/>
      <c r="S20" s="21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6"/>
    </row>
    <row r="21" spans="1:30">
      <c r="A21" s="39"/>
      <c r="B21" s="40" t="s">
        <v>99</v>
      </c>
      <c r="C21" s="20"/>
      <c r="D21" s="21"/>
      <c r="E21" s="21">
        <v>0.00844</v>
      </c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66"/>
      <c r="U21" s="66">
        <v>0.0182</v>
      </c>
      <c r="V21" s="66"/>
      <c r="W21" s="66"/>
      <c r="X21" s="66"/>
      <c r="Y21" s="66"/>
      <c r="Z21" s="66"/>
      <c r="AA21" s="66"/>
      <c r="AB21" s="66"/>
      <c r="AC21" s="66"/>
      <c r="AD21" s="76"/>
    </row>
    <row r="22" spans="1:30">
      <c r="A22" s="39"/>
      <c r="B22" s="23" t="s">
        <v>42</v>
      </c>
      <c r="C22" s="20"/>
      <c r="D22" s="21"/>
      <c r="E22" s="21"/>
      <c r="F22" s="21"/>
      <c r="G22" s="22"/>
      <c r="H22" s="21"/>
      <c r="I22" s="21">
        <v>0.05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76"/>
    </row>
    <row r="23" ht="13.95" spans="1:30">
      <c r="A23" s="43"/>
      <c r="B23" s="98"/>
      <c r="C23" s="26"/>
      <c r="D23" s="27"/>
      <c r="E23" s="27"/>
      <c r="F23" s="27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6"/>
    </row>
    <row r="24" spans="1:30">
      <c r="A24" s="34" t="s">
        <v>43</v>
      </c>
      <c r="B24" s="14" t="s">
        <v>114</v>
      </c>
      <c r="C24" s="15">
        <v>0.0505</v>
      </c>
      <c r="D24" s="16"/>
      <c r="E24" s="16">
        <v>0.005</v>
      </c>
      <c r="F24" s="16">
        <v>0.0304</v>
      </c>
      <c r="G24" s="17"/>
      <c r="H24" s="16"/>
      <c r="I24" s="16"/>
      <c r="J24" s="16"/>
      <c r="K24" s="16"/>
      <c r="L24" s="16"/>
      <c r="M24" s="16"/>
      <c r="N24" s="16"/>
      <c r="O24" s="16"/>
      <c r="P24" s="16">
        <v>0.00633</v>
      </c>
      <c r="Q24" s="16"/>
      <c r="R24" s="16"/>
      <c r="S24" s="16">
        <v>0.00644</v>
      </c>
      <c r="T24" s="65"/>
      <c r="U24" s="65"/>
      <c r="V24" s="65"/>
      <c r="W24" s="65"/>
      <c r="X24" s="65"/>
      <c r="Y24" s="65">
        <v>14</v>
      </c>
      <c r="Z24" s="65"/>
      <c r="AA24" s="65"/>
      <c r="AB24" s="65"/>
      <c r="AC24" s="65"/>
      <c r="AD24" s="76"/>
    </row>
    <row r="25" spans="1:30">
      <c r="A25" s="39"/>
      <c r="B25" s="19" t="s">
        <v>115</v>
      </c>
      <c r="C25" s="20"/>
      <c r="D25" s="21"/>
      <c r="E25" s="21">
        <v>0.0073</v>
      </c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>
        <v>0.0153</v>
      </c>
      <c r="X25" s="66"/>
      <c r="Y25" s="66"/>
      <c r="Z25" s="66"/>
      <c r="AA25" s="66"/>
      <c r="AB25" s="66">
        <v>1</v>
      </c>
      <c r="AC25" s="66"/>
      <c r="AD25" s="76"/>
    </row>
    <row r="26" spans="1:30">
      <c r="A26" s="39"/>
      <c r="B26" s="19" t="s">
        <v>68</v>
      </c>
      <c r="C26" s="20"/>
      <c r="D26" s="21"/>
      <c r="E26" s="21">
        <v>0.0084</v>
      </c>
      <c r="F26" s="21"/>
      <c r="G26" s="22">
        <v>0.0006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76"/>
    </row>
    <row r="27" ht="13.95" spans="1:30">
      <c r="A27" s="39"/>
      <c r="B27" s="19"/>
      <c r="C27" s="20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80"/>
    </row>
    <row r="28" ht="13.95" spans="1:30">
      <c r="A28" s="43"/>
      <c r="B28" s="25"/>
      <c r="C28" s="26"/>
      <c r="D28" s="27"/>
      <c r="E28" s="27"/>
      <c r="F28" s="27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67"/>
      <c r="U28" s="67"/>
      <c r="V28" s="67"/>
      <c r="W28" s="67"/>
      <c r="X28" s="67"/>
      <c r="Y28" s="67"/>
      <c r="Z28" s="67">
        <v>0.38</v>
      </c>
      <c r="AA28" s="67">
        <v>1</v>
      </c>
      <c r="AB28" s="67"/>
      <c r="AC28" s="67">
        <v>0.4</v>
      </c>
      <c r="AD28" s="110"/>
    </row>
    <row r="29" ht="15.6" spans="1:30">
      <c r="A29" s="50" t="s">
        <v>46</v>
      </c>
      <c r="B29" s="51"/>
      <c r="C29" s="15">
        <f t="shared" ref="C29:X29" si="0">SUM(C9:C28)</f>
        <v>0.19694</v>
      </c>
      <c r="D29" s="16">
        <f t="shared" si="0"/>
        <v>0.0171</v>
      </c>
      <c r="E29" s="16">
        <f t="shared" si="0"/>
        <v>0.04191</v>
      </c>
      <c r="F29" s="16">
        <f t="shared" si="0"/>
        <v>0.0304</v>
      </c>
      <c r="G29" s="16">
        <f t="shared" si="0"/>
        <v>0.0012</v>
      </c>
      <c r="H29" s="16">
        <f t="shared" si="0"/>
        <v>0.038</v>
      </c>
      <c r="I29" s="16">
        <f t="shared" si="0"/>
        <v>0.05</v>
      </c>
      <c r="J29" s="16">
        <f t="shared" si="0"/>
        <v>0.1</v>
      </c>
      <c r="K29" s="16">
        <f t="shared" si="0"/>
        <v>0.044</v>
      </c>
      <c r="L29" s="16">
        <f t="shared" si="0"/>
        <v>0.0287</v>
      </c>
      <c r="M29" s="16">
        <f t="shared" si="0"/>
        <v>0.0763</v>
      </c>
      <c r="N29" s="16">
        <f t="shared" si="0"/>
        <v>0.0204</v>
      </c>
      <c r="O29" s="16">
        <f t="shared" si="0"/>
        <v>0.0257</v>
      </c>
      <c r="P29" s="16">
        <f t="shared" si="0"/>
        <v>0.012252</v>
      </c>
      <c r="Q29" s="16">
        <f t="shared" si="0"/>
        <v>0.0764</v>
      </c>
      <c r="R29" s="16">
        <f t="shared" si="0"/>
        <v>0.06094</v>
      </c>
      <c r="S29" s="16">
        <f t="shared" si="0"/>
        <v>0.00944</v>
      </c>
      <c r="T29" s="16">
        <f t="shared" si="0"/>
        <v>0.0243</v>
      </c>
      <c r="U29" s="16">
        <f t="shared" si="0"/>
        <v>0.0182</v>
      </c>
      <c r="V29" s="16">
        <f t="shared" si="0"/>
        <v>0.0091</v>
      </c>
      <c r="W29" s="104">
        <f t="shared" si="0"/>
        <v>0.0153</v>
      </c>
      <c r="X29" s="104">
        <f t="shared" si="0"/>
        <v>0.005</v>
      </c>
      <c r="Y29" s="105">
        <v>20</v>
      </c>
      <c r="Z29" s="105">
        <v>0.38</v>
      </c>
      <c r="AA29" s="105">
        <v>1</v>
      </c>
      <c r="AB29" s="105">
        <v>1</v>
      </c>
      <c r="AC29" s="105">
        <v>35</v>
      </c>
      <c r="AD29" s="14"/>
    </row>
    <row r="30" ht="15.6" hidden="1" spans="1:30">
      <c r="A30" s="52" t="s">
        <v>47</v>
      </c>
      <c r="B30" s="53"/>
      <c r="C30" s="100">
        <f>132*C29</f>
        <v>25.99608</v>
      </c>
      <c r="D30" s="100">
        <f t="shared" ref="D30:X30" si="1">132*D29</f>
        <v>2.2572</v>
      </c>
      <c r="E30" s="100">
        <f t="shared" si="1"/>
        <v>5.53212</v>
      </c>
      <c r="F30" s="100">
        <f t="shared" si="1"/>
        <v>4.0128</v>
      </c>
      <c r="G30" s="100">
        <f t="shared" si="1"/>
        <v>0.1584</v>
      </c>
      <c r="H30" s="100">
        <f t="shared" si="1"/>
        <v>5.016</v>
      </c>
      <c r="I30" s="100">
        <f t="shared" si="1"/>
        <v>6.6</v>
      </c>
      <c r="J30" s="100">
        <v>27</v>
      </c>
      <c r="K30" s="100">
        <f t="shared" si="1"/>
        <v>5.808</v>
      </c>
      <c r="L30" s="100">
        <v>4</v>
      </c>
      <c r="M30" s="100">
        <f t="shared" si="1"/>
        <v>10.0716</v>
      </c>
      <c r="N30" s="100">
        <f t="shared" si="1"/>
        <v>2.6928</v>
      </c>
      <c r="O30" s="100">
        <f t="shared" si="1"/>
        <v>3.3924</v>
      </c>
      <c r="P30" s="100">
        <f t="shared" si="1"/>
        <v>1.617264</v>
      </c>
      <c r="Q30" s="100">
        <f t="shared" si="1"/>
        <v>10.0848</v>
      </c>
      <c r="R30" s="100">
        <f t="shared" si="1"/>
        <v>8.04408</v>
      </c>
      <c r="S30" s="100">
        <f t="shared" si="1"/>
        <v>1.24608</v>
      </c>
      <c r="T30" s="100">
        <f t="shared" si="1"/>
        <v>3.2076</v>
      </c>
      <c r="U30" s="100">
        <f t="shared" si="1"/>
        <v>2.4024</v>
      </c>
      <c r="V30" s="100">
        <f t="shared" si="1"/>
        <v>1.2012</v>
      </c>
      <c r="W30" s="100">
        <f t="shared" si="1"/>
        <v>2.0196</v>
      </c>
      <c r="X30" s="100">
        <f t="shared" si="1"/>
        <v>0.66</v>
      </c>
      <c r="Y30" s="100">
        <v>20</v>
      </c>
      <c r="Z30" s="100">
        <v>0.38</v>
      </c>
      <c r="AA30" s="100">
        <v>1</v>
      </c>
      <c r="AB30" s="100">
        <v>1</v>
      </c>
      <c r="AC30" s="100">
        <v>0.4</v>
      </c>
      <c r="AD30" s="19"/>
    </row>
    <row r="31" ht="15.6" spans="1:30">
      <c r="A31" s="52" t="s">
        <v>47</v>
      </c>
      <c r="B31" s="53"/>
      <c r="C31" s="54">
        <f t="shared" ref="C31:X31" si="2">ROUND(C30,2)</f>
        <v>26</v>
      </c>
      <c r="D31" s="55">
        <f t="shared" si="2"/>
        <v>2.26</v>
      </c>
      <c r="E31" s="55">
        <f t="shared" si="2"/>
        <v>5.53</v>
      </c>
      <c r="F31" s="55">
        <f t="shared" si="2"/>
        <v>4.01</v>
      </c>
      <c r="G31" s="55">
        <f t="shared" si="2"/>
        <v>0.16</v>
      </c>
      <c r="H31" s="55">
        <f t="shared" si="2"/>
        <v>5.02</v>
      </c>
      <c r="I31" s="55">
        <f t="shared" si="2"/>
        <v>6.6</v>
      </c>
      <c r="J31" s="55">
        <f t="shared" si="2"/>
        <v>27</v>
      </c>
      <c r="K31" s="55">
        <f t="shared" si="2"/>
        <v>5.81</v>
      </c>
      <c r="L31" s="55">
        <v>4</v>
      </c>
      <c r="M31" s="55">
        <f t="shared" si="2"/>
        <v>10.07</v>
      </c>
      <c r="N31" s="64">
        <f t="shared" si="2"/>
        <v>2.69</v>
      </c>
      <c r="O31" s="64">
        <f t="shared" si="2"/>
        <v>3.39</v>
      </c>
      <c r="P31" s="64">
        <f t="shared" si="2"/>
        <v>1.62</v>
      </c>
      <c r="Q31" s="64">
        <f t="shared" si="2"/>
        <v>10.08</v>
      </c>
      <c r="R31" s="64">
        <f t="shared" si="2"/>
        <v>8.04</v>
      </c>
      <c r="S31" s="64">
        <f t="shared" si="2"/>
        <v>1.25</v>
      </c>
      <c r="T31" s="64">
        <f t="shared" si="2"/>
        <v>3.21</v>
      </c>
      <c r="U31" s="64">
        <f t="shared" si="2"/>
        <v>2.4</v>
      </c>
      <c r="V31" s="64">
        <f t="shared" si="2"/>
        <v>1.2</v>
      </c>
      <c r="W31" s="64">
        <f t="shared" si="2"/>
        <v>2.02</v>
      </c>
      <c r="X31" s="64">
        <f t="shared" si="2"/>
        <v>0.66</v>
      </c>
      <c r="Y31" s="70">
        <v>20</v>
      </c>
      <c r="Z31" s="70">
        <v>0.38</v>
      </c>
      <c r="AA31" s="70">
        <v>1</v>
      </c>
      <c r="AB31" s="70">
        <v>1</v>
      </c>
      <c r="AC31" s="70">
        <v>0.4</v>
      </c>
      <c r="AD31" s="19"/>
    </row>
    <row r="32" ht="15.6" spans="1:30">
      <c r="A32" s="52" t="s">
        <v>48</v>
      </c>
      <c r="B32" s="53"/>
      <c r="C32" s="54">
        <v>77</v>
      </c>
      <c r="D32" s="56">
        <v>770</v>
      </c>
      <c r="E32" s="56">
        <v>77</v>
      </c>
      <c r="F32" s="55">
        <v>160</v>
      </c>
      <c r="G32" s="56">
        <v>1700</v>
      </c>
      <c r="H32" s="56">
        <v>62.37</v>
      </c>
      <c r="I32" s="56">
        <v>39.5</v>
      </c>
      <c r="J32" s="55">
        <v>43.2</v>
      </c>
      <c r="K32" s="55">
        <v>115</v>
      </c>
      <c r="L32" s="55">
        <v>230</v>
      </c>
      <c r="M32" s="55">
        <v>32</v>
      </c>
      <c r="N32" s="55">
        <v>47</v>
      </c>
      <c r="O32" s="64">
        <v>56</v>
      </c>
      <c r="P32" s="64">
        <v>200</v>
      </c>
      <c r="Q32" s="55">
        <v>250</v>
      </c>
      <c r="R32" s="55">
        <v>300</v>
      </c>
      <c r="S32" s="64">
        <v>85</v>
      </c>
      <c r="T32" s="64">
        <v>123</v>
      </c>
      <c r="U32" s="64">
        <v>230</v>
      </c>
      <c r="V32" s="64">
        <v>300</v>
      </c>
      <c r="W32" s="64">
        <v>320</v>
      </c>
      <c r="X32" s="64">
        <v>44</v>
      </c>
      <c r="Y32" s="64">
        <v>7</v>
      </c>
      <c r="Z32" s="64">
        <v>620</v>
      </c>
      <c r="AA32" s="64">
        <v>11</v>
      </c>
      <c r="AB32" s="64">
        <v>46</v>
      </c>
      <c r="AC32" s="64">
        <v>100</v>
      </c>
      <c r="AD32" s="82"/>
    </row>
    <row r="33" ht="16.35" spans="1:30">
      <c r="A33" s="57" t="s">
        <v>49</v>
      </c>
      <c r="B33" s="58"/>
      <c r="C33" s="101">
        <f t="shared" ref="C33:AC33" si="3">C31*C32</f>
        <v>2002</v>
      </c>
      <c r="D33" s="101">
        <f t="shared" si="3"/>
        <v>1740.2</v>
      </c>
      <c r="E33" s="101">
        <f t="shared" si="3"/>
        <v>425.81</v>
      </c>
      <c r="F33" s="101">
        <f t="shared" si="3"/>
        <v>641.6</v>
      </c>
      <c r="G33" s="101">
        <f t="shared" si="3"/>
        <v>272</v>
      </c>
      <c r="H33" s="101">
        <f t="shared" si="3"/>
        <v>313.0974</v>
      </c>
      <c r="I33" s="101">
        <f t="shared" si="3"/>
        <v>260.7</v>
      </c>
      <c r="J33" s="101">
        <f t="shared" si="3"/>
        <v>1166.4</v>
      </c>
      <c r="K33" s="101">
        <f t="shared" si="3"/>
        <v>668.15</v>
      </c>
      <c r="L33" s="101">
        <f t="shared" si="3"/>
        <v>920</v>
      </c>
      <c r="M33" s="101">
        <f t="shared" si="3"/>
        <v>322.24</v>
      </c>
      <c r="N33" s="101">
        <f t="shared" si="3"/>
        <v>126.43</v>
      </c>
      <c r="O33" s="101">
        <f t="shared" si="3"/>
        <v>189.84</v>
      </c>
      <c r="P33" s="101">
        <f t="shared" si="3"/>
        <v>324</v>
      </c>
      <c r="Q33" s="101">
        <f t="shared" si="3"/>
        <v>2520</v>
      </c>
      <c r="R33" s="101">
        <f t="shared" si="3"/>
        <v>2412</v>
      </c>
      <c r="S33" s="101">
        <f t="shared" si="3"/>
        <v>106.25</v>
      </c>
      <c r="T33" s="101">
        <f t="shared" si="3"/>
        <v>394.83</v>
      </c>
      <c r="U33" s="101">
        <f t="shared" si="3"/>
        <v>552</v>
      </c>
      <c r="V33" s="101">
        <f t="shared" si="3"/>
        <v>360</v>
      </c>
      <c r="W33" s="101">
        <f t="shared" si="3"/>
        <v>646.4</v>
      </c>
      <c r="X33" s="101">
        <f t="shared" si="3"/>
        <v>29.04</v>
      </c>
      <c r="Y33" s="101">
        <f t="shared" si="3"/>
        <v>140</v>
      </c>
      <c r="Z33" s="101">
        <f t="shared" si="3"/>
        <v>235.6</v>
      </c>
      <c r="AA33" s="101">
        <f t="shared" si="3"/>
        <v>11</v>
      </c>
      <c r="AB33" s="101">
        <f t="shared" si="3"/>
        <v>46</v>
      </c>
      <c r="AC33" s="101">
        <f t="shared" si="3"/>
        <v>40</v>
      </c>
      <c r="AD33" s="83">
        <f>SUM(C33:AC33)</f>
        <v>16865.5874</v>
      </c>
    </row>
    <row r="34" ht="15.6" spans="1:30">
      <c r="A34" s="60"/>
      <c r="B34" s="60"/>
      <c r="C34" s="102"/>
      <c r="D34" s="102"/>
      <c r="E34" s="102"/>
      <c r="F34" s="102"/>
      <c r="G34" s="103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61">
        <f>AD33/AD2</f>
        <v>127.769601515151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42">
    <mergeCell ref="A1:AD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7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6"/>
  <sheetViews>
    <sheetView workbookViewId="0">
      <pane ySplit="7" topLeftCell="A11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22222222222222" customWidth="1"/>
    <col min="4" max="4" width="7" customWidth="1"/>
    <col min="5" max="5" width="6.55555555555556" customWidth="1"/>
    <col min="6" max="6" width="6.44444444444444" customWidth="1"/>
    <col min="7" max="7" width="7" customWidth="1"/>
    <col min="8" max="8" width="6.66666666666667" customWidth="1"/>
    <col min="9" max="9" width="6" customWidth="1"/>
    <col min="10" max="10" width="7.22222222222222" customWidth="1"/>
    <col min="11" max="11" width="6.22222222222222" customWidth="1"/>
    <col min="12" max="12" width="6.33333333333333" customWidth="1"/>
    <col min="13" max="13" width="6.22222222222222" customWidth="1"/>
    <col min="14" max="14" width="6" customWidth="1"/>
    <col min="15" max="16" width="6.33333333333333" customWidth="1"/>
    <col min="17" max="17" width="6.55555555555556" customWidth="1"/>
    <col min="18" max="18" width="7.22222222222222" customWidth="1"/>
    <col min="19" max="19" width="6.55555555555556" customWidth="1"/>
    <col min="20" max="20" width="6.44444444444444" customWidth="1"/>
    <col min="21" max="21" width="7.33333333333333" customWidth="1"/>
    <col min="22" max="22" width="7" customWidth="1"/>
    <col min="23" max="23" width="6" customWidth="1"/>
    <col min="24" max="24" width="6.33333333333333" customWidth="1"/>
    <col min="25" max="25" width="7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111"/>
      <c r="B2" s="140" t="s">
        <v>116</v>
      </c>
      <c r="C2" s="4" t="s">
        <v>2</v>
      </c>
      <c r="D2" s="4" t="s">
        <v>3</v>
      </c>
      <c r="E2" s="4" t="s">
        <v>4</v>
      </c>
      <c r="F2" s="4" t="s">
        <v>23</v>
      </c>
      <c r="G2" s="4" t="s">
        <v>117</v>
      </c>
      <c r="H2" s="4" t="s">
        <v>73</v>
      </c>
      <c r="I2" s="4" t="s">
        <v>6</v>
      </c>
      <c r="J2" s="4" t="s">
        <v>7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118</v>
      </c>
      <c r="S2" s="4" t="s">
        <v>19</v>
      </c>
      <c r="T2" s="4" t="s">
        <v>58</v>
      </c>
      <c r="U2" s="4" t="s">
        <v>8</v>
      </c>
      <c r="V2" s="4" t="s">
        <v>17</v>
      </c>
      <c r="W2" s="4" t="s">
        <v>27</v>
      </c>
      <c r="X2" s="4" t="s">
        <v>119</v>
      </c>
      <c r="Y2" s="4" t="s">
        <v>29</v>
      </c>
      <c r="Z2" s="71">
        <v>128</v>
      </c>
    </row>
    <row r="3" spans="1:26">
      <c r="A3" s="114"/>
      <c r="B3" s="14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2"/>
    </row>
    <row r="4" spans="1:26">
      <c r="A4" s="114"/>
      <c r="B4" s="1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2"/>
    </row>
    <row r="5" ht="12" customHeight="1" spans="1:26">
      <c r="A5" s="114"/>
      <c r="B5" s="1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2"/>
    </row>
    <row r="6" spans="1:26">
      <c r="A6" s="114"/>
      <c r="B6" s="14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2"/>
    </row>
    <row r="7" ht="28" customHeight="1" spans="1:26">
      <c r="A7" s="117"/>
      <c r="B7" s="14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73"/>
    </row>
    <row r="8" ht="16" customHeight="1" spans="1:26">
      <c r="A8" s="120"/>
      <c r="B8" s="143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74" t="s">
        <v>30</v>
      </c>
    </row>
    <row r="9" spans="1:26">
      <c r="A9" s="13" t="s">
        <v>31</v>
      </c>
      <c r="B9" s="14" t="s">
        <v>120</v>
      </c>
      <c r="C9" s="15">
        <v>0.147</v>
      </c>
      <c r="D9" s="16"/>
      <c r="E9" s="16">
        <v>0.0062</v>
      </c>
      <c r="F9" s="16"/>
      <c r="G9" s="16">
        <v>0.0154687</v>
      </c>
      <c r="H9" s="16"/>
      <c r="I9" s="16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5"/>
      <c r="W9" s="65"/>
      <c r="X9" s="65"/>
      <c r="Y9" s="65"/>
      <c r="Z9" s="75" t="s">
        <v>77</v>
      </c>
    </row>
    <row r="10" spans="1:26">
      <c r="A10" s="18"/>
      <c r="B10" s="19" t="s">
        <v>34</v>
      </c>
      <c r="C10" s="20"/>
      <c r="D10" s="21"/>
      <c r="E10" s="21">
        <v>0.0074</v>
      </c>
      <c r="F10" s="21"/>
      <c r="G10" s="21"/>
      <c r="H10" s="21"/>
      <c r="I10" s="21"/>
      <c r="J10" s="22">
        <v>0.00063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/>
      <c r="W10" s="66"/>
      <c r="X10" s="66"/>
      <c r="Y10" s="66"/>
      <c r="Z10" s="76"/>
    </row>
    <row r="11" spans="1:26">
      <c r="A11" s="18"/>
      <c r="B11" s="23" t="s">
        <v>121</v>
      </c>
      <c r="C11" s="20"/>
      <c r="D11" s="21">
        <v>0.0104</v>
      </c>
      <c r="E11" s="21"/>
      <c r="F11" s="21"/>
      <c r="G11" s="21"/>
      <c r="H11" s="21">
        <v>0.01254</v>
      </c>
      <c r="I11" s="21"/>
      <c r="J11" s="22"/>
      <c r="K11" s="21">
        <v>0.0303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6"/>
      <c r="W11" s="66"/>
      <c r="X11" s="66"/>
      <c r="Y11" s="66"/>
      <c r="Z11" s="76"/>
    </row>
    <row r="12" spans="1:26">
      <c r="A12" s="18"/>
      <c r="B12" s="19"/>
      <c r="C12" s="20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6"/>
      <c r="W12" s="66"/>
      <c r="X12" s="66"/>
      <c r="Y12" s="66"/>
      <c r="Z12" s="76"/>
    </row>
    <row r="13" ht="13.95" spans="1:26">
      <c r="A13" s="24"/>
      <c r="B13" s="25"/>
      <c r="C13" s="26"/>
      <c r="D13" s="27"/>
      <c r="E13" s="27"/>
      <c r="F13" s="27"/>
      <c r="G13" s="27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7"/>
      <c r="W13" s="67"/>
      <c r="X13" s="67"/>
      <c r="Y13" s="67"/>
      <c r="Z13" s="76"/>
    </row>
    <row r="14" spans="1:26">
      <c r="A14" s="13" t="s">
        <v>36</v>
      </c>
      <c r="B14" s="14" t="s">
        <v>8</v>
      </c>
      <c r="C14" s="15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0.1048</v>
      </c>
      <c r="V14" s="65"/>
      <c r="W14" s="65"/>
      <c r="X14" s="65"/>
      <c r="Y14" s="65"/>
      <c r="Z14" s="76"/>
    </row>
    <row r="15" spans="1:26">
      <c r="A15" s="18"/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66"/>
      <c r="W15" s="66"/>
      <c r="X15" s="66"/>
      <c r="Y15" s="66"/>
      <c r="Z15" s="76"/>
    </row>
    <row r="16" spans="1:26">
      <c r="A16" s="18"/>
      <c r="B16" s="19"/>
      <c r="C16" s="20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6"/>
      <c r="W16" s="66"/>
      <c r="X16" s="66"/>
      <c r="Y16" s="66"/>
      <c r="Z16" s="76"/>
    </row>
    <row r="17" ht="13.95" spans="1:26">
      <c r="A17" s="31"/>
      <c r="B17" s="32"/>
      <c r="C17" s="94"/>
      <c r="D17" s="63"/>
      <c r="E17" s="63"/>
      <c r="F17" s="63"/>
      <c r="G17" s="63"/>
      <c r="H17" s="63"/>
      <c r="I17" s="63"/>
      <c r="J17" s="9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9"/>
      <c r="W17" s="69"/>
      <c r="X17" s="69"/>
      <c r="Y17" s="69"/>
      <c r="Z17" s="76"/>
    </row>
    <row r="18" spans="1:26">
      <c r="A18" s="34" t="s">
        <v>37</v>
      </c>
      <c r="B18" s="96" t="s">
        <v>122</v>
      </c>
      <c r="C18" s="15"/>
      <c r="D18" s="16">
        <v>0.002</v>
      </c>
      <c r="E18" s="16"/>
      <c r="F18" s="16">
        <v>0.0124</v>
      </c>
      <c r="G18" s="16"/>
      <c r="H18" s="16"/>
      <c r="I18" s="16"/>
      <c r="J18" s="17"/>
      <c r="K18" s="16"/>
      <c r="L18" s="16"/>
      <c r="M18" s="16"/>
      <c r="N18" s="16">
        <v>0.0766</v>
      </c>
      <c r="O18" s="16">
        <v>0.0111</v>
      </c>
      <c r="P18" s="16">
        <v>0.0104</v>
      </c>
      <c r="Q18" s="16">
        <v>0.00234</v>
      </c>
      <c r="R18" s="16"/>
      <c r="S18" s="16"/>
      <c r="T18" s="16"/>
      <c r="U18" s="16"/>
      <c r="V18" s="65">
        <v>0.07484</v>
      </c>
      <c r="W18" s="65"/>
      <c r="X18" s="65"/>
      <c r="Y18" s="65">
        <v>3</v>
      </c>
      <c r="Z18" s="76"/>
    </row>
    <row r="19" spans="1:26">
      <c r="A19" s="39"/>
      <c r="B19" s="40" t="s">
        <v>123</v>
      </c>
      <c r="C19" s="20"/>
      <c r="D19" s="21">
        <v>0.007</v>
      </c>
      <c r="E19" s="21"/>
      <c r="F19" s="21"/>
      <c r="G19" s="21"/>
      <c r="H19" s="21"/>
      <c r="I19" s="21">
        <v>0.0404</v>
      </c>
      <c r="J19" s="22"/>
      <c r="K19" s="21"/>
      <c r="L19" s="21"/>
      <c r="M19" s="21"/>
      <c r="N19" s="21"/>
      <c r="O19" s="21">
        <v>0.01</v>
      </c>
      <c r="P19" s="21">
        <v>0.0204</v>
      </c>
      <c r="Q19" s="21">
        <v>0.00364</v>
      </c>
      <c r="R19" s="21">
        <v>0.0303</v>
      </c>
      <c r="S19" s="21">
        <v>0.0044</v>
      </c>
      <c r="T19" s="21">
        <v>0.0634</v>
      </c>
      <c r="U19" s="21"/>
      <c r="V19" s="66"/>
      <c r="W19" s="66"/>
      <c r="X19" s="66"/>
      <c r="Y19" s="66">
        <v>4</v>
      </c>
      <c r="Z19" s="76"/>
    </row>
    <row r="20" spans="1:26">
      <c r="A20" s="39"/>
      <c r="B20" s="97" t="s">
        <v>41</v>
      </c>
      <c r="C20" s="20"/>
      <c r="D20" s="21"/>
      <c r="E20" s="21">
        <v>0.0084</v>
      </c>
      <c r="F20" s="21"/>
      <c r="G20" s="21"/>
      <c r="H20" s="21"/>
      <c r="I20" s="21"/>
      <c r="J20" s="22"/>
      <c r="K20" s="21"/>
      <c r="L20" s="21"/>
      <c r="M20" s="21">
        <v>0.01794</v>
      </c>
      <c r="N20" s="21"/>
      <c r="O20" s="21"/>
      <c r="P20" s="21"/>
      <c r="Q20" s="21"/>
      <c r="R20" s="21"/>
      <c r="S20" s="21"/>
      <c r="T20" s="21"/>
      <c r="U20" s="21"/>
      <c r="V20" s="66"/>
      <c r="W20" s="66"/>
      <c r="X20" s="66"/>
      <c r="Y20" s="66"/>
      <c r="Z20" s="76"/>
    </row>
    <row r="21" spans="1:26">
      <c r="A21" s="39"/>
      <c r="B21" s="23" t="s">
        <v>42</v>
      </c>
      <c r="C21" s="20"/>
      <c r="D21" s="21"/>
      <c r="E21" s="21"/>
      <c r="F21" s="21"/>
      <c r="G21" s="21"/>
      <c r="H21" s="21"/>
      <c r="I21" s="21"/>
      <c r="J21" s="22"/>
      <c r="K21" s="21"/>
      <c r="L21" s="21">
        <v>0.048</v>
      </c>
      <c r="M21" s="21"/>
      <c r="N21" s="21"/>
      <c r="O21" s="21"/>
      <c r="P21" s="21"/>
      <c r="Q21" s="21"/>
      <c r="R21" s="21"/>
      <c r="S21" s="21"/>
      <c r="T21" s="21"/>
      <c r="U21" s="21"/>
      <c r="V21" s="66"/>
      <c r="W21" s="66"/>
      <c r="X21" s="66"/>
      <c r="Y21" s="66"/>
      <c r="Z21" s="76"/>
    </row>
    <row r="22" ht="13.95" spans="1:26">
      <c r="A22" s="43"/>
      <c r="B22" s="98"/>
      <c r="C22" s="26"/>
      <c r="D22" s="27"/>
      <c r="E22" s="27"/>
      <c r="F22" s="27"/>
      <c r="G22" s="27"/>
      <c r="H22" s="27"/>
      <c r="I22" s="27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67"/>
      <c r="W22" s="67"/>
      <c r="X22" s="67"/>
      <c r="Y22" s="67"/>
      <c r="Z22" s="76"/>
    </row>
    <row r="23" spans="1:26">
      <c r="A23" s="34" t="s">
        <v>43</v>
      </c>
      <c r="B23" s="14" t="s">
        <v>124</v>
      </c>
      <c r="C23" s="15">
        <v>0.0327</v>
      </c>
      <c r="D23" s="16">
        <v>0.0023</v>
      </c>
      <c r="E23" s="16"/>
      <c r="F23" s="16"/>
      <c r="G23" s="16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5"/>
      <c r="W23" s="65"/>
      <c r="X23" s="65"/>
      <c r="Y23" s="65">
        <v>1.5</v>
      </c>
      <c r="Z23" s="76"/>
    </row>
    <row r="24" spans="1:26">
      <c r="A24" s="39"/>
      <c r="B24" s="19" t="s">
        <v>34</v>
      </c>
      <c r="C24" s="20"/>
      <c r="D24" s="21"/>
      <c r="E24" s="21">
        <v>0.00844</v>
      </c>
      <c r="F24" s="21"/>
      <c r="G24" s="21"/>
      <c r="H24" s="21"/>
      <c r="I24" s="21"/>
      <c r="J24" s="22">
        <v>0.00062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6"/>
      <c r="W24" s="66"/>
      <c r="X24" s="66"/>
      <c r="Y24" s="66"/>
      <c r="Z24" s="76"/>
    </row>
    <row r="25" spans="1:26">
      <c r="A25" s="39"/>
      <c r="B25" s="152" t="s">
        <v>42</v>
      </c>
      <c r="C25" s="21"/>
      <c r="D25" s="21"/>
      <c r="E25" s="21"/>
      <c r="F25" s="21"/>
      <c r="G25" s="21"/>
      <c r="H25" s="21"/>
      <c r="I25" s="21"/>
      <c r="J25" s="22"/>
      <c r="K25" s="21"/>
      <c r="L25" s="63">
        <v>0.014</v>
      </c>
      <c r="M25" s="63"/>
      <c r="N25" s="63"/>
      <c r="O25" s="63"/>
      <c r="P25" s="63"/>
      <c r="Q25" s="63"/>
      <c r="R25" s="63"/>
      <c r="S25" s="63"/>
      <c r="T25" s="63"/>
      <c r="U25" s="63"/>
      <c r="V25" s="69"/>
      <c r="W25" s="69"/>
      <c r="X25" s="69"/>
      <c r="Y25" s="69"/>
      <c r="Z25" s="76"/>
    </row>
    <row r="26" spans="1:26">
      <c r="A26" s="39"/>
      <c r="B26" s="152" t="s">
        <v>119</v>
      </c>
      <c r="C26" s="21"/>
      <c r="D26" s="21"/>
      <c r="E26" s="21"/>
      <c r="F26" s="21"/>
      <c r="G26" s="21"/>
      <c r="H26" s="21"/>
      <c r="I26" s="21"/>
      <c r="J26" s="22"/>
      <c r="K26" s="21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9"/>
      <c r="W26" s="69"/>
      <c r="X26" s="69">
        <v>0.0235</v>
      </c>
      <c r="Y26" s="69"/>
      <c r="Z26" s="76"/>
    </row>
    <row r="27" ht="13.95" spans="1:26">
      <c r="A27" s="43"/>
      <c r="B27" s="25"/>
      <c r="C27" s="26"/>
      <c r="D27" s="27"/>
      <c r="E27" s="27"/>
      <c r="F27" s="27"/>
      <c r="G27" s="27"/>
      <c r="H27" s="27"/>
      <c r="I27" s="27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67"/>
      <c r="W27" s="67">
        <v>1</v>
      </c>
      <c r="X27" s="67"/>
      <c r="Y27" s="67"/>
      <c r="Z27" s="80"/>
    </row>
    <row r="28" ht="15.6" spans="1:26">
      <c r="A28" s="50" t="s">
        <v>46</v>
      </c>
      <c r="B28" s="51"/>
      <c r="C28" s="15">
        <f t="shared" ref="C28:H28" si="0">SUM(C9:C27)</f>
        <v>0.1797</v>
      </c>
      <c r="D28" s="16">
        <f t="shared" si="0"/>
        <v>0.0217</v>
      </c>
      <c r="E28" s="16">
        <f t="shared" si="0"/>
        <v>0.03044</v>
      </c>
      <c r="F28" s="16">
        <f t="shared" si="0"/>
        <v>0.0124</v>
      </c>
      <c r="G28" s="16">
        <f t="shared" si="0"/>
        <v>0.0154687</v>
      </c>
      <c r="H28" s="16">
        <f t="shared" si="0"/>
        <v>0.01254</v>
      </c>
      <c r="I28" s="16">
        <f t="shared" ref="I28:W28" si="1">SUM(I9:I27)</f>
        <v>0.0404</v>
      </c>
      <c r="J28" s="17">
        <f t="shared" si="1"/>
        <v>0.00125</v>
      </c>
      <c r="K28" s="16">
        <f t="shared" si="1"/>
        <v>0.0303</v>
      </c>
      <c r="L28" s="16">
        <f t="shared" si="1"/>
        <v>0.062</v>
      </c>
      <c r="M28" s="16">
        <f t="shared" si="1"/>
        <v>0.01794</v>
      </c>
      <c r="N28" s="16">
        <f t="shared" si="1"/>
        <v>0.0766</v>
      </c>
      <c r="O28" s="16">
        <f t="shared" si="1"/>
        <v>0.0211</v>
      </c>
      <c r="P28" s="16">
        <f t="shared" si="1"/>
        <v>0.0308</v>
      </c>
      <c r="Q28" s="16">
        <f t="shared" si="1"/>
        <v>0.00598</v>
      </c>
      <c r="R28" s="16">
        <f t="shared" si="1"/>
        <v>0.0303</v>
      </c>
      <c r="S28" s="16">
        <f t="shared" si="1"/>
        <v>0.0044</v>
      </c>
      <c r="T28" s="16">
        <f t="shared" si="1"/>
        <v>0.0634</v>
      </c>
      <c r="U28" s="16">
        <f t="shared" si="1"/>
        <v>0.1048</v>
      </c>
      <c r="V28" s="16">
        <f t="shared" si="1"/>
        <v>0.07484</v>
      </c>
      <c r="W28" s="16">
        <v>1</v>
      </c>
      <c r="X28" s="16">
        <f>SUM(X9:X27)</f>
        <v>0.0235</v>
      </c>
      <c r="Y28" s="16">
        <v>200</v>
      </c>
      <c r="Z28" s="14"/>
    </row>
    <row r="29" ht="15.6" hidden="1" spans="1:26">
      <c r="A29" s="52" t="s">
        <v>47</v>
      </c>
      <c r="B29" s="53"/>
      <c r="C29" s="20">
        <f t="shared" ref="C29:H29" si="2">128*C28</f>
        <v>23.0016</v>
      </c>
      <c r="D29" s="20">
        <f t="shared" si="2"/>
        <v>2.7776</v>
      </c>
      <c r="E29" s="20">
        <f t="shared" si="2"/>
        <v>3.89632</v>
      </c>
      <c r="F29" s="20">
        <f t="shared" si="2"/>
        <v>1.5872</v>
      </c>
      <c r="G29" s="20">
        <f t="shared" si="2"/>
        <v>1.9799936</v>
      </c>
      <c r="H29" s="20">
        <f t="shared" si="2"/>
        <v>1.60512</v>
      </c>
      <c r="I29" s="20">
        <f t="shared" ref="I29:Z29" si="3">128*I28</f>
        <v>5.1712</v>
      </c>
      <c r="J29" s="20">
        <f t="shared" si="3"/>
        <v>0.16</v>
      </c>
      <c r="K29" s="20">
        <f t="shared" si="3"/>
        <v>3.8784</v>
      </c>
      <c r="L29" s="20">
        <f t="shared" si="3"/>
        <v>7.936</v>
      </c>
      <c r="M29" s="20">
        <f t="shared" si="3"/>
        <v>2.29632</v>
      </c>
      <c r="N29" s="20">
        <f t="shared" si="3"/>
        <v>9.8048</v>
      </c>
      <c r="O29" s="20">
        <f t="shared" si="3"/>
        <v>2.7008</v>
      </c>
      <c r="P29" s="20">
        <f t="shared" si="3"/>
        <v>3.9424</v>
      </c>
      <c r="Q29" s="20">
        <f t="shared" si="3"/>
        <v>0.76544</v>
      </c>
      <c r="R29" s="20">
        <f t="shared" si="3"/>
        <v>3.8784</v>
      </c>
      <c r="S29" s="20">
        <f t="shared" si="3"/>
        <v>0.5632</v>
      </c>
      <c r="T29" s="20">
        <f t="shared" si="3"/>
        <v>8.1152</v>
      </c>
      <c r="U29" s="20">
        <f t="shared" si="3"/>
        <v>13.4144</v>
      </c>
      <c r="V29" s="20">
        <f t="shared" si="3"/>
        <v>9.57952</v>
      </c>
      <c r="W29" s="20">
        <v>1</v>
      </c>
      <c r="X29" s="20">
        <f>128*X28</f>
        <v>3.008</v>
      </c>
      <c r="Y29" s="20">
        <v>200</v>
      </c>
      <c r="Z29" s="81"/>
    </row>
    <row r="30" ht="15.6" spans="1:26">
      <c r="A30" s="52" t="s">
        <v>47</v>
      </c>
      <c r="B30" s="53"/>
      <c r="C30" s="54">
        <f t="shared" ref="C30:H30" si="4">ROUND(C29,2)</f>
        <v>23</v>
      </c>
      <c r="D30" s="55">
        <f t="shared" si="4"/>
        <v>2.78</v>
      </c>
      <c r="E30" s="55">
        <f t="shared" si="4"/>
        <v>3.9</v>
      </c>
      <c r="F30" s="55">
        <f t="shared" si="4"/>
        <v>1.59</v>
      </c>
      <c r="G30" s="55">
        <f t="shared" si="4"/>
        <v>1.98</v>
      </c>
      <c r="H30" s="55">
        <f t="shared" si="4"/>
        <v>1.61</v>
      </c>
      <c r="I30" s="55">
        <f t="shared" ref="I30:W30" si="5">ROUND(I29,2)</f>
        <v>5.17</v>
      </c>
      <c r="J30" s="55">
        <f t="shared" si="5"/>
        <v>0.16</v>
      </c>
      <c r="K30" s="55">
        <f t="shared" si="5"/>
        <v>3.88</v>
      </c>
      <c r="L30" s="55">
        <f t="shared" si="5"/>
        <v>7.94</v>
      </c>
      <c r="M30" s="55">
        <f t="shared" si="5"/>
        <v>2.3</v>
      </c>
      <c r="N30" s="55">
        <f t="shared" si="5"/>
        <v>9.8</v>
      </c>
      <c r="O30" s="64">
        <f t="shared" si="5"/>
        <v>2.7</v>
      </c>
      <c r="P30" s="64">
        <f t="shared" si="5"/>
        <v>3.94</v>
      </c>
      <c r="Q30" s="64">
        <f t="shared" si="5"/>
        <v>0.77</v>
      </c>
      <c r="R30" s="64">
        <f t="shared" si="5"/>
        <v>3.88</v>
      </c>
      <c r="S30" s="64">
        <f t="shared" si="5"/>
        <v>0.56</v>
      </c>
      <c r="T30" s="64">
        <f t="shared" si="5"/>
        <v>8.12</v>
      </c>
      <c r="U30" s="64">
        <f t="shared" si="5"/>
        <v>13.41</v>
      </c>
      <c r="V30" s="64">
        <f t="shared" si="5"/>
        <v>9.58</v>
      </c>
      <c r="W30" s="64">
        <v>1</v>
      </c>
      <c r="X30" s="64">
        <v>3</v>
      </c>
      <c r="Y30" s="64">
        <v>200</v>
      </c>
      <c r="Z30" s="81"/>
    </row>
    <row r="31" ht="15.6" spans="1:26">
      <c r="A31" s="52" t="s">
        <v>48</v>
      </c>
      <c r="B31" s="53"/>
      <c r="C31" s="54">
        <v>77</v>
      </c>
      <c r="D31" s="56">
        <v>770</v>
      </c>
      <c r="E31" s="56">
        <v>77</v>
      </c>
      <c r="F31" s="55">
        <v>85</v>
      </c>
      <c r="G31" s="55">
        <v>120</v>
      </c>
      <c r="H31" s="55">
        <v>600</v>
      </c>
      <c r="I31" s="55">
        <v>90</v>
      </c>
      <c r="J31" s="56">
        <v>1700</v>
      </c>
      <c r="K31" s="56">
        <v>62.37</v>
      </c>
      <c r="L31" s="56">
        <v>39.5</v>
      </c>
      <c r="M31" s="55">
        <v>230</v>
      </c>
      <c r="N31" s="55">
        <v>32</v>
      </c>
      <c r="O31" s="55">
        <v>47</v>
      </c>
      <c r="P31" s="64">
        <v>56</v>
      </c>
      <c r="Q31" s="64">
        <v>200</v>
      </c>
      <c r="R31" s="64">
        <v>300</v>
      </c>
      <c r="S31" s="64">
        <v>300</v>
      </c>
      <c r="T31" s="64">
        <v>31.15</v>
      </c>
      <c r="U31" s="64">
        <v>80.1</v>
      </c>
      <c r="V31" s="55">
        <v>250</v>
      </c>
      <c r="W31" s="55">
        <v>11</v>
      </c>
      <c r="X31" s="55">
        <v>222.5</v>
      </c>
      <c r="Y31" s="64">
        <v>7</v>
      </c>
      <c r="Z31" s="82"/>
    </row>
    <row r="32" ht="16.35" spans="1:26">
      <c r="A32" s="57" t="s">
        <v>49</v>
      </c>
      <c r="B32" s="58"/>
      <c r="C32" s="101">
        <f t="shared" ref="C32:I32" si="6">C30*C31</f>
        <v>1771</v>
      </c>
      <c r="D32" s="101">
        <f t="shared" si="6"/>
        <v>2140.6</v>
      </c>
      <c r="E32" s="101">
        <f t="shared" si="6"/>
        <v>300.3</v>
      </c>
      <c r="F32" s="101">
        <f t="shared" si="6"/>
        <v>135.15</v>
      </c>
      <c r="G32" s="101">
        <f t="shared" si="6"/>
        <v>237.6</v>
      </c>
      <c r="H32" s="101">
        <f t="shared" si="6"/>
        <v>966</v>
      </c>
      <c r="I32" s="101">
        <f t="shared" si="6"/>
        <v>465.3</v>
      </c>
      <c r="J32" s="101">
        <f t="shared" ref="I32:Z32" si="7">J30*J31</f>
        <v>272</v>
      </c>
      <c r="K32" s="101">
        <f t="shared" si="7"/>
        <v>241.9956</v>
      </c>
      <c r="L32" s="101">
        <f t="shared" si="7"/>
        <v>313.63</v>
      </c>
      <c r="M32" s="101">
        <f t="shared" si="7"/>
        <v>529</v>
      </c>
      <c r="N32" s="101">
        <f t="shared" si="7"/>
        <v>313.6</v>
      </c>
      <c r="O32" s="101">
        <f t="shared" si="7"/>
        <v>126.9</v>
      </c>
      <c r="P32" s="101">
        <f t="shared" si="7"/>
        <v>220.64</v>
      </c>
      <c r="Q32" s="101">
        <f t="shared" si="7"/>
        <v>154</v>
      </c>
      <c r="R32" s="101">
        <f t="shared" si="7"/>
        <v>1164</v>
      </c>
      <c r="S32" s="101">
        <f t="shared" si="7"/>
        <v>168</v>
      </c>
      <c r="T32" s="101">
        <f t="shared" si="7"/>
        <v>252.938</v>
      </c>
      <c r="U32" s="101">
        <f t="shared" si="7"/>
        <v>1074.141</v>
      </c>
      <c r="V32" s="101">
        <f t="shared" si="7"/>
        <v>2395</v>
      </c>
      <c r="W32" s="101">
        <f t="shared" si="7"/>
        <v>11</v>
      </c>
      <c r="X32" s="101">
        <f t="shared" si="7"/>
        <v>667.5</v>
      </c>
      <c r="Y32" s="101">
        <f t="shared" si="7"/>
        <v>1400</v>
      </c>
      <c r="Z32" s="83">
        <f>SUM(C32:Y32)</f>
        <v>15320.2946</v>
      </c>
    </row>
    <row r="33" ht="15.6" spans="1:26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>
        <f>Z32/Z2</f>
        <v>119.6898015625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7777777777778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7.33333333333333" customWidth="1"/>
    <col min="9" max="9" width="7.33333333333333" style="84" customWidth="1"/>
    <col min="10" max="11" width="6.11111111111111" customWidth="1"/>
    <col min="12" max="13" width="7.11111111111111" customWidth="1"/>
    <col min="14" max="14" width="6.22222222222222" customWidth="1"/>
    <col min="15" max="15" width="5.55555555555556" customWidth="1"/>
    <col min="16" max="16" width="6.11111111111111" customWidth="1"/>
    <col min="17" max="20" width="7" customWidth="1"/>
    <col min="21" max="21" width="6.44444444444444" customWidth="1"/>
    <col min="22" max="22" width="7.11111111111111" customWidth="1"/>
    <col min="23" max="23" width="7" customWidth="1"/>
    <col min="24" max="24" width="5.66666666666667" customWidth="1"/>
    <col min="25" max="25" width="6.22222222222222" customWidth="1"/>
    <col min="26" max="26" width="6.33333333333333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85"/>
      <c r="B2" s="3" t="s">
        <v>125</v>
      </c>
      <c r="C2" s="4" t="s">
        <v>2</v>
      </c>
      <c r="D2" s="4" t="s">
        <v>3</v>
      </c>
      <c r="E2" s="4" t="s">
        <v>4</v>
      </c>
      <c r="F2" s="4" t="s">
        <v>83</v>
      </c>
      <c r="G2" s="4" t="s">
        <v>22</v>
      </c>
      <c r="H2" s="4" t="s">
        <v>74</v>
      </c>
      <c r="I2" s="86" t="s">
        <v>7</v>
      </c>
      <c r="J2" s="4" t="s">
        <v>10</v>
      </c>
      <c r="K2" s="4" t="s">
        <v>11</v>
      </c>
      <c r="L2" s="4" t="s">
        <v>57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84</v>
      </c>
      <c r="R2" s="4" t="s">
        <v>8</v>
      </c>
      <c r="S2" s="4" t="s">
        <v>71</v>
      </c>
      <c r="T2" s="4" t="s">
        <v>56</v>
      </c>
      <c r="U2" s="4" t="s">
        <v>105</v>
      </c>
      <c r="V2" s="4" t="s">
        <v>19</v>
      </c>
      <c r="W2" s="4" t="s">
        <v>94</v>
      </c>
      <c r="X2" s="4" t="s">
        <v>27</v>
      </c>
      <c r="Y2" s="4" t="s">
        <v>59</v>
      </c>
      <c r="Z2" s="4" t="s">
        <v>28</v>
      </c>
      <c r="AA2" s="106">
        <v>132</v>
      </c>
    </row>
    <row r="3" spans="1:27">
      <c r="A3" s="87"/>
      <c r="B3" s="5"/>
      <c r="C3" s="6"/>
      <c r="D3" s="6"/>
      <c r="E3" s="6"/>
      <c r="F3" s="6"/>
      <c r="G3" s="6"/>
      <c r="H3" s="6"/>
      <c r="I3" s="8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7"/>
    </row>
    <row r="4" spans="1:27">
      <c r="A4" s="87"/>
      <c r="B4" s="5"/>
      <c r="C4" s="6"/>
      <c r="D4" s="6"/>
      <c r="E4" s="6"/>
      <c r="F4" s="6"/>
      <c r="G4" s="6"/>
      <c r="H4" s="6"/>
      <c r="I4" s="8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07"/>
    </row>
    <row r="5" ht="12" customHeight="1" spans="1:27">
      <c r="A5" s="87"/>
      <c r="B5" s="5"/>
      <c r="C5" s="6"/>
      <c r="D5" s="6"/>
      <c r="E5" s="6"/>
      <c r="F5" s="6"/>
      <c r="G5" s="6"/>
      <c r="H5" s="6"/>
      <c r="I5" s="8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07"/>
    </row>
    <row r="6" spans="1:27">
      <c r="A6" s="87"/>
      <c r="B6" s="5"/>
      <c r="C6" s="6"/>
      <c r="D6" s="6"/>
      <c r="E6" s="6"/>
      <c r="F6" s="6"/>
      <c r="G6" s="6"/>
      <c r="H6" s="6"/>
      <c r="I6" s="8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7"/>
    </row>
    <row r="7" ht="28" customHeight="1" spans="1:27">
      <c r="A7" s="89"/>
      <c r="B7" s="8"/>
      <c r="C7" s="9"/>
      <c r="D7" s="9"/>
      <c r="E7" s="9"/>
      <c r="F7" s="9"/>
      <c r="G7" s="9"/>
      <c r="H7" s="9"/>
      <c r="I7" s="9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8"/>
    </row>
    <row r="8" ht="15" customHeight="1" spans="1:27">
      <c r="A8" s="91"/>
      <c r="B8" s="92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109" t="s">
        <v>30</v>
      </c>
    </row>
    <row r="9" spans="1:27">
      <c r="A9" s="13" t="s">
        <v>31</v>
      </c>
      <c r="B9" s="14" t="s">
        <v>126</v>
      </c>
      <c r="C9" s="15">
        <v>0.144</v>
      </c>
      <c r="D9" s="16"/>
      <c r="E9" s="16">
        <v>0.0053</v>
      </c>
      <c r="F9" s="16"/>
      <c r="G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65">
        <v>0.02</v>
      </c>
      <c r="U9" s="65"/>
      <c r="V9" s="65"/>
      <c r="W9" s="65"/>
      <c r="X9" s="65"/>
      <c r="Y9" s="65"/>
      <c r="Z9" s="65"/>
      <c r="AA9" s="75" t="s">
        <v>127</v>
      </c>
    </row>
    <row r="10" spans="1:27">
      <c r="A10" s="18"/>
      <c r="B10" s="19" t="s">
        <v>68</v>
      </c>
      <c r="C10" s="20"/>
      <c r="D10" s="21"/>
      <c r="E10" s="21">
        <v>0.00733</v>
      </c>
      <c r="F10" s="21"/>
      <c r="G10" s="21"/>
      <c r="H10" s="21"/>
      <c r="I10" s="2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6"/>
      <c r="U10" s="66"/>
      <c r="V10" s="66"/>
      <c r="W10" s="66"/>
      <c r="X10" s="66"/>
      <c r="Y10" s="66"/>
      <c r="Z10" s="66"/>
      <c r="AA10" s="76"/>
    </row>
    <row r="11" spans="1:27">
      <c r="A11" s="18"/>
      <c r="B11" s="23" t="s">
        <v>35</v>
      </c>
      <c r="C11" s="20"/>
      <c r="D11" s="21">
        <v>0.0101</v>
      </c>
      <c r="E11" s="21"/>
      <c r="F11" s="21"/>
      <c r="G11" s="21"/>
      <c r="H11" s="21"/>
      <c r="I11" s="22"/>
      <c r="J11" s="21">
        <v>0.0303</v>
      </c>
      <c r="K11" s="21"/>
      <c r="L11" s="21"/>
      <c r="M11" s="21"/>
      <c r="N11" s="21"/>
      <c r="O11" s="21"/>
      <c r="P11" s="21"/>
      <c r="Q11" s="21"/>
      <c r="R11" s="21"/>
      <c r="S11" s="21"/>
      <c r="T11" s="66"/>
      <c r="U11" s="66"/>
      <c r="V11" s="66"/>
      <c r="W11" s="66"/>
      <c r="X11" s="66"/>
      <c r="Y11" s="66"/>
      <c r="Z11" s="66"/>
      <c r="AA11" s="76"/>
    </row>
    <row r="12" spans="1:27">
      <c r="A12" s="18"/>
      <c r="B12" s="19"/>
      <c r="C12" s="20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6"/>
      <c r="U12" s="66"/>
      <c r="V12" s="66"/>
      <c r="W12" s="66"/>
      <c r="X12" s="66"/>
      <c r="Y12" s="66"/>
      <c r="Z12" s="66"/>
      <c r="AA12" s="76"/>
    </row>
    <row r="13" ht="13.95" spans="1:27">
      <c r="A13" s="24"/>
      <c r="B13" s="25"/>
      <c r="C13" s="26"/>
      <c r="D13" s="27"/>
      <c r="E13" s="27"/>
      <c r="F13" s="27"/>
      <c r="G13" s="27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7"/>
      <c r="U13" s="67"/>
      <c r="V13" s="67"/>
      <c r="W13" s="67"/>
      <c r="X13" s="67"/>
      <c r="Y13" s="67"/>
      <c r="Z13" s="67"/>
      <c r="AA13" s="76"/>
    </row>
    <row r="14" spans="1:27">
      <c r="A14" s="13" t="s">
        <v>36</v>
      </c>
      <c r="B14" s="14" t="s">
        <v>57</v>
      </c>
      <c r="C14" s="15"/>
      <c r="D14" s="16"/>
      <c r="E14" s="16"/>
      <c r="F14" s="16"/>
      <c r="G14" s="16"/>
      <c r="H14" s="16"/>
      <c r="I14" s="17"/>
      <c r="J14" s="16"/>
      <c r="K14" s="16"/>
      <c r="L14" s="16">
        <v>0.1045</v>
      </c>
      <c r="M14" s="16"/>
      <c r="N14" s="16"/>
      <c r="O14" s="16"/>
      <c r="P14" s="16"/>
      <c r="Q14" s="16"/>
      <c r="R14" s="16"/>
      <c r="S14" s="16"/>
      <c r="T14" s="65"/>
      <c r="U14" s="65"/>
      <c r="V14" s="65"/>
      <c r="W14" s="65"/>
      <c r="X14" s="65"/>
      <c r="Y14" s="65"/>
      <c r="Z14" s="65"/>
      <c r="AA14" s="76"/>
    </row>
    <row r="15" spans="1:27">
      <c r="A15" s="18"/>
      <c r="B15" s="19"/>
      <c r="C15" s="20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6"/>
      <c r="U15" s="66"/>
      <c r="V15" s="66"/>
      <c r="W15" s="66"/>
      <c r="X15" s="66"/>
      <c r="Y15" s="66"/>
      <c r="Z15" s="66"/>
      <c r="AA15" s="76"/>
    </row>
    <row r="16" spans="1:27">
      <c r="A16" s="18"/>
      <c r="B16" s="1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6"/>
      <c r="U16" s="66"/>
      <c r="V16" s="66"/>
      <c r="W16" s="66"/>
      <c r="X16" s="66"/>
      <c r="Y16" s="66"/>
      <c r="Z16" s="66"/>
      <c r="AA16" s="76"/>
    </row>
    <row r="17" ht="13.95" spans="1:27">
      <c r="A17" s="31"/>
      <c r="B17" s="25"/>
      <c r="C17" s="94"/>
      <c r="D17" s="63"/>
      <c r="E17" s="63"/>
      <c r="F17" s="63"/>
      <c r="G17" s="63"/>
      <c r="H17" s="63"/>
      <c r="I17" s="9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9"/>
      <c r="U17" s="69"/>
      <c r="V17" s="69"/>
      <c r="W17" s="69"/>
      <c r="X17" s="69"/>
      <c r="Y17" s="69"/>
      <c r="Z17" s="69"/>
      <c r="AA17" s="76"/>
    </row>
    <row r="18" ht="16" customHeight="1" spans="1:27">
      <c r="A18" s="34" t="s">
        <v>37</v>
      </c>
      <c r="B18" s="96" t="s">
        <v>78</v>
      </c>
      <c r="C18" s="15"/>
      <c r="D18" s="16"/>
      <c r="E18" s="16"/>
      <c r="F18" s="16"/>
      <c r="G18" s="16">
        <v>0.005</v>
      </c>
      <c r="H18" s="16">
        <v>0.01</v>
      </c>
      <c r="I18" s="17"/>
      <c r="J18" s="16"/>
      <c r="K18" s="16"/>
      <c r="L18" s="16"/>
      <c r="M18" s="16">
        <v>0.075</v>
      </c>
      <c r="N18" s="16">
        <v>0.0101</v>
      </c>
      <c r="O18" s="16">
        <v>0.0104</v>
      </c>
      <c r="P18" s="16">
        <v>0.002322</v>
      </c>
      <c r="Q18" s="16"/>
      <c r="R18" s="16"/>
      <c r="S18" s="16">
        <v>0.0717</v>
      </c>
      <c r="T18" s="65"/>
      <c r="U18" s="65"/>
      <c r="V18" s="65">
        <v>0.0063</v>
      </c>
      <c r="W18" s="65"/>
      <c r="X18" s="65"/>
      <c r="Y18" s="65"/>
      <c r="Z18" s="65"/>
      <c r="AA18" s="76"/>
    </row>
    <row r="19" ht="24" customHeight="1" spans="1:27">
      <c r="A19" s="39"/>
      <c r="B19" s="40" t="s">
        <v>128</v>
      </c>
      <c r="C19" s="20"/>
      <c r="D19" s="21">
        <v>0.0102</v>
      </c>
      <c r="E19" s="21"/>
      <c r="F19" s="21"/>
      <c r="G19" s="21"/>
      <c r="H19" s="21"/>
      <c r="I19" s="22"/>
      <c r="J19" s="21"/>
      <c r="K19" s="21"/>
      <c r="L19" s="21"/>
      <c r="M19" s="21">
        <v>0.1823</v>
      </c>
      <c r="N19" s="21">
        <v>0.0153</v>
      </c>
      <c r="O19" s="21"/>
      <c r="P19" s="21"/>
      <c r="Q19" s="21">
        <v>0.0964</v>
      </c>
      <c r="R19" s="21"/>
      <c r="S19" s="21"/>
      <c r="T19" s="66"/>
      <c r="U19" s="66"/>
      <c r="V19" s="66"/>
      <c r="W19" s="66"/>
      <c r="X19" s="66"/>
      <c r="Y19" s="66">
        <v>10</v>
      </c>
      <c r="Z19" s="66"/>
      <c r="AA19" s="76"/>
    </row>
    <row r="20" ht="26.4" spans="1:27">
      <c r="A20" s="39"/>
      <c r="B20" s="40" t="s">
        <v>129</v>
      </c>
      <c r="C20" s="20"/>
      <c r="D20" s="21"/>
      <c r="E20" s="21">
        <v>0.00844</v>
      </c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  <c r="R20" s="21">
        <v>0.0454</v>
      </c>
      <c r="S20" s="21"/>
      <c r="T20" s="66"/>
      <c r="U20" s="66">
        <v>0.0103</v>
      </c>
      <c r="V20" s="66"/>
      <c r="W20" s="66"/>
      <c r="X20" s="66"/>
      <c r="Y20" s="66"/>
      <c r="Z20" s="66"/>
      <c r="AA20" s="76"/>
    </row>
    <row r="21" spans="1:27">
      <c r="A21" s="39"/>
      <c r="B21" s="23" t="s">
        <v>42</v>
      </c>
      <c r="C21" s="20"/>
      <c r="D21" s="21"/>
      <c r="E21" s="21"/>
      <c r="F21" s="21"/>
      <c r="G21" s="21"/>
      <c r="H21" s="21"/>
      <c r="I21" s="22"/>
      <c r="J21" s="21"/>
      <c r="K21" s="21">
        <v>0.048</v>
      </c>
      <c r="L21" s="21"/>
      <c r="M21" s="21"/>
      <c r="N21" s="21"/>
      <c r="O21" s="21"/>
      <c r="P21" s="21"/>
      <c r="Q21" s="21"/>
      <c r="R21" s="21"/>
      <c r="S21" s="21"/>
      <c r="T21" s="66"/>
      <c r="U21" s="66"/>
      <c r="V21" s="66"/>
      <c r="W21" s="66"/>
      <c r="X21" s="66"/>
      <c r="Y21" s="66"/>
      <c r="Z21" s="66"/>
      <c r="AA21" s="76"/>
    </row>
    <row r="22" ht="13.95" spans="1:27">
      <c r="A22" s="43"/>
      <c r="B22" s="98"/>
      <c r="C22" s="26"/>
      <c r="D22" s="27"/>
      <c r="E22" s="27"/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67"/>
      <c r="U22" s="67"/>
      <c r="V22" s="67"/>
      <c r="W22" s="67"/>
      <c r="X22" s="67"/>
      <c r="Y22" s="67"/>
      <c r="Z22" s="67"/>
      <c r="AA22" s="76"/>
    </row>
    <row r="23" spans="1:27">
      <c r="A23" s="34" t="s">
        <v>43</v>
      </c>
      <c r="B23" s="14" t="s">
        <v>100</v>
      </c>
      <c r="C23" s="15">
        <v>0.01506</v>
      </c>
      <c r="D23" s="16">
        <v>0.0022</v>
      </c>
      <c r="E23" s="16">
        <v>0.0103</v>
      </c>
      <c r="F23" s="16">
        <v>0.005</v>
      </c>
      <c r="G23" s="16"/>
      <c r="H23" s="16"/>
      <c r="I23" s="1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65"/>
      <c r="U23" s="65"/>
      <c r="V23" s="65"/>
      <c r="W23" s="65">
        <v>0.0728</v>
      </c>
      <c r="X23" s="65"/>
      <c r="Y23" s="65">
        <v>8</v>
      </c>
      <c r="Z23" s="66">
        <v>10</v>
      </c>
      <c r="AA23" s="76"/>
    </row>
    <row r="24" spans="1:27">
      <c r="A24" s="39"/>
      <c r="B24" s="19" t="s">
        <v>101</v>
      </c>
      <c r="C24" s="20"/>
      <c r="D24" s="21"/>
      <c r="E24" s="21">
        <v>0.0033</v>
      </c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66"/>
      <c r="U24" s="66"/>
      <c r="V24" s="66">
        <v>0.0253</v>
      </c>
      <c r="W24" s="66"/>
      <c r="X24" s="66"/>
      <c r="Y24" s="66"/>
      <c r="Z24" s="66"/>
      <c r="AA24" s="76"/>
    </row>
    <row r="25" spans="1:27">
      <c r="A25" s="39"/>
      <c r="B25" s="19" t="s">
        <v>68</v>
      </c>
      <c r="C25" s="20"/>
      <c r="D25" s="21"/>
      <c r="E25" s="21">
        <v>0.00796</v>
      </c>
      <c r="F25" s="21"/>
      <c r="G25" s="21"/>
      <c r="H25" s="21"/>
      <c r="I25" s="22">
        <v>0.0006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66"/>
      <c r="U25" s="66"/>
      <c r="V25" s="66"/>
      <c r="W25" s="66"/>
      <c r="X25" s="66"/>
      <c r="Y25" s="66"/>
      <c r="Z25" s="66"/>
      <c r="AA25" s="76"/>
    </row>
    <row r="26" ht="13.95" spans="1:27">
      <c r="A26" s="39"/>
      <c r="B26" s="19"/>
      <c r="C26" s="20"/>
      <c r="D26" s="21"/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6"/>
      <c r="U26" s="66"/>
      <c r="V26" s="66"/>
      <c r="W26" s="66"/>
      <c r="X26" s="66"/>
      <c r="Y26" s="66"/>
      <c r="Z26" s="66"/>
      <c r="AA26" s="80"/>
    </row>
    <row r="27" ht="13.95" spans="1:27">
      <c r="A27" s="43"/>
      <c r="B27" s="25"/>
      <c r="C27" s="26"/>
      <c r="D27" s="27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67"/>
      <c r="U27" s="67"/>
      <c r="V27" s="67"/>
      <c r="W27" s="67"/>
      <c r="X27" s="67">
        <v>1</v>
      </c>
      <c r="Y27" s="67"/>
      <c r="Z27" s="67"/>
      <c r="AA27" s="110"/>
    </row>
    <row r="28" ht="15.6" spans="1:27">
      <c r="A28" s="50" t="s">
        <v>46</v>
      </c>
      <c r="B28" s="51"/>
      <c r="C28" s="15">
        <f t="shared" ref="C28:W28" si="0">SUM(C9:C27)</f>
        <v>0.15906</v>
      </c>
      <c r="D28" s="16">
        <f t="shared" si="0"/>
        <v>0.0225</v>
      </c>
      <c r="E28" s="16">
        <f t="shared" si="0"/>
        <v>0.04263</v>
      </c>
      <c r="F28" s="16">
        <f t="shared" si="0"/>
        <v>0.005</v>
      </c>
      <c r="G28" s="16">
        <f t="shared" si="0"/>
        <v>0.005</v>
      </c>
      <c r="H28" s="16">
        <f t="shared" si="0"/>
        <v>0.01</v>
      </c>
      <c r="I28" s="16">
        <f t="shared" si="0"/>
        <v>0.0012</v>
      </c>
      <c r="J28" s="16">
        <f t="shared" si="0"/>
        <v>0.0303</v>
      </c>
      <c r="K28" s="16">
        <f t="shared" si="0"/>
        <v>0.048</v>
      </c>
      <c r="L28" s="16">
        <f t="shared" si="0"/>
        <v>0.1045</v>
      </c>
      <c r="M28" s="16">
        <f t="shared" si="0"/>
        <v>0.2573</v>
      </c>
      <c r="N28" s="16">
        <f t="shared" si="0"/>
        <v>0.0254</v>
      </c>
      <c r="O28" s="16">
        <f t="shared" si="0"/>
        <v>0.0104</v>
      </c>
      <c r="P28" s="16">
        <f t="shared" si="0"/>
        <v>0.002322</v>
      </c>
      <c r="Q28" s="16">
        <f t="shared" si="0"/>
        <v>0.0964</v>
      </c>
      <c r="R28" s="16">
        <f t="shared" si="0"/>
        <v>0.0454</v>
      </c>
      <c r="S28" s="16">
        <f t="shared" si="0"/>
        <v>0.0717</v>
      </c>
      <c r="T28" s="16">
        <f t="shared" si="0"/>
        <v>0.02</v>
      </c>
      <c r="U28" s="16">
        <f t="shared" si="0"/>
        <v>0.0103</v>
      </c>
      <c r="V28" s="16">
        <f t="shared" si="0"/>
        <v>0.0316</v>
      </c>
      <c r="W28" s="104">
        <f t="shared" si="0"/>
        <v>0.0728</v>
      </c>
      <c r="X28" s="105">
        <v>1</v>
      </c>
      <c r="Y28" s="105">
        <v>18</v>
      </c>
      <c r="Z28" s="105">
        <v>10</v>
      </c>
      <c r="AA28" s="14"/>
    </row>
    <row r="29" ht="15.6" hidden="1" spans="1:27">
      <c r="A29" s="52" t="s">
        <v>47</v>
      </c>
      <c r="B29" s="53"/>
      <c r="C29" s="100">
        <f>132*C28</f>
        <v>20.99592</v>
      </c>
      <c r="D29" s="100">
        <f t="shared" ref="D29:X29" si="1">132*D28</f>
        <v>2.97</v>
      </c>
      <c r="E29" s="100">
        <f t="shared" si="1"/>
        <v>5.62716</v>
      </c>
      <c r="F29" s="100">
        <f t="shared" si="1"/>
        <v>0.66</v>
      </c>
      <c r="G29" s="100">
        <f t="shared" si="1"/>
        <v>0.66</v>
      </c>
      <c r="H29" s="100">
        <f t="shared" si="1"/>
        <v>1.32</v>
      </c>
      <c r="I29" s="100">
        <f t="shared" si="1"/>
        <v>0.1584</v>
      </c>
      <c r="J29" s="100">
        <f t="shared" si="1"/>
        <v>3.9996</v>
      </c>
      <c r="K29" s="100">
        <f t="shared" si="1"/>
        <v>6.336</v>
      </c>
      <c r="L29" s="100">
        <v>69</v>
      </c>
      <c r="M29" s="100">
        <f t="shared" si="1"/>
        <v>33.9636</v>
      </c>
      <c r="N29" s="100">
        <f t="shared" si="1"/>
        <v>3.3528</v>
      </c>
      <c r="O29" s="100">
        <f t="shared" si="1"/>
        <v>1.3728</v>
      </c>
      <c r="P29" s="100">
        <f t="shared" si="1"/>
        <v>0.306504</v>
      </c>
      <c r="Q29" s="100">
        <f t="shared" si="1"/>
        <v>12.7248</v>
      </c>
      <c r="R29" s="100">
        <f t="shared" si="1"/>
        <v>5.9928</v>
      </c>
      <c r="S29" s="100">
        <f t="shared" si="1"/>
        <v>9.4644</v>
      </c>
      <c r="T29" s="100">
        <f t="shared" si="1"/>
        <v>2.64</v>
      </c>
      <c r="U29" s="100">
        <f t="shared" si="1"/>
        <v>1.3596</v>
      </c>
      <c r="V29" s="100">
        <f t="shared" si="1"/>
        <v>4.1712</v>
      </c>
      <c r="W29" s="100">
        <f t="shared" si="1"/>
        <v>9.6096</v>
      </c>
      <c r="X29" s="100">
        <v>1</v>
      </c>
      <c r="Y29" s="100">
        <v>18</v>
      </c>
      <c r="Z29" s="100">
        <v>10</v>
      </c>
      <c r="AA29" s="19"/>
    </row>
    <row r="30" ht="15.6" spans="1:27">
      <c r="A30" s="52" t="s">
        <v>47</v>
      </c>
      <c r="B30" s="53"/>
      <c r="C30" s="54">
        <f t="shared" ref="C30:W30" si="2">ROUND(C29,2)</f>
        <v>21</v>
      </c>
      <c r="D30" s="55">
        <f t="shared" si="2"/>
        <v>2.97</v>
      </c>
      <c r="E30" s="55">
        <f t="shared" si="2"/>
        <v>5.63</v>
      </c>
      <c r="F30" s="55">
        <f t="shared" si="2"/>
        <v>0.66</v>
      </c>
      <c r="G30" s="55">
        <f t="shared" si="2"/>
        <v>0.66</v>
      </c>
      <c r="H30" s="55">
        <f t="shared" si="2"/>
        <v>1.32</v>
      </c>
      <c r="I30" s="55">
        <f t="shared" si="2"/>
        <v>0.16</v>
      </c>
      <c r="J30" s="55">
        <f t="shared" si="2"/>
        <v>4</v>
      </c>
      <c r="K30" s="55">
        <f t="shared" si="2"/>
        <v>6.34</v>
      </c>
      <c r="L30" s="55">
        <v>69</v>
      </c>
      <c r="M30" s="55">
        <f t="shared" si="2"/>
        <v>33.96</v>
      </c>
      <c r="N30" s="64">
        <f t="shared" si="2"/>
        <v>3.35</v>
      </c>
      <c r="O30" s="64">
        <f t="shared" si="2"/>
        <v>1.37</v>
      </c>
      <c r="P30" s="64">
        <f t="shared" si="2"/>
        <v>0.31</v>
      </c>
      <c r="Q30" s="64">
        <f t="shared" si="2"/>
        <v>12.72</v>
      </c>
      <c r="R30" s="64">
        <f t="shared" si="2"/>
        <v>5.99</v>
      </c>
      <c r="S30" s="64">
        <f t="shared" si="2"/>
        <v>9.46</v>
      </c>
      <c r="T30" s="64">
        <f t="shared" si="2"/>
        <v>2.64</v>
      </c>
      <c r="U30" s="64">
        <f t="shared" si="2"/>
        <v>1.36</v>
      </c>
      <c r="V30" s="64">
        <f t="shared" si="2"/>
        <v>4.17</v>
      </c>
      <c r="W30" s="64">
        <f t="shared" si="2"/>
        <v>9.61</v>
      </c>
      <c r="X30" s="70">
        <v>1</v>
      </c>
      <c r="Y30" s="70">
        <v>18</v>
      </c>
      <c r="Z30" s="70">
        <v>10</v>
      </c>
      <c r="AA30" s="19"/>
    </row>
    <row r="31" ht="15.6" spans="1:27">
      <c r="A31" s="52" t="s">
        <v>48</v>
      </c>
      <c r="B31" s="53"/>
      <c r="C31" s="54">
        <v>77</v>
      </c>
      <c r="D31" s="56">
        <v>770</v>
      </c>
      <c r="E31" s="56">
        <v>77</v>
      </c>
      <c r="F31" s="56">
        <v>160</v>
      </c>
      <c r="G31" s="56">
        <v>55</v>
      </c>
      <c r="H31" s="55">
        <v>290</v>
      </c>
      <c r="I31" s="56">
        <v>1700</v>
      </c>
      <c r="J31" s="56">
        <v>62.37</v>
      </c>
      <c r="K31" s="56">
        <v>39.5</v>
      </c>
      <c r="L31" s="55">
        <v>40</v>
      </c>
      <c r="M31" s="55">
        <v>32</v>
      </c>
      <c r="N31" s="55">
        <v>47</v>
      </c>
      <c r="O31" s="64">
        <v>56</v>
      </c>
      <c r="P31" s="64">
        <v>200</v>
      </c>
      <c r="Q31" s="55">
        <v>250</v>
      </c>
      <c r="R31" s="55">
        <v>80.1</v>
      </c>
      <c r="S31" s="55">
        <v>140</v>
      </c>
      <c r="T31" s="55">
        <v>170</v>
      </c>
      <c r="U31" s="64">
        <v>320</v>
      </c>
      <c r="V31" s="64">
        <v>300</v>
      </c>
      <c r="W31" s="64">
        <v>260</v>
      </c>
      <c r="X31" s="64">
        <v>11</v>
      </c>
      <c r="Y31" s="64">
        <v>7</v>
      </c>
      <c r="Z31" s="64">
        <v>2.5</v>
      </c>
      <c r="AA31" s="82"/>
    </row>
    <row r="32" ht="16.35" spans="1:27">
      <c r="A32" s="57" t="s">
        <v>49</v>
      </c>
      <c r="B32" s="58"/>
      <c r="C32" s="101">
        <f t="shared" ref="C32:AA32" si="3">C30*C31</f>
        <v>1617</v>
      </c>
      <c r="D32" s="101">
        <f t="shared" si="3"/>
        <v>2286.9</v>
      </c>
      <c r="E32" s="101">
        <f t="shared" si="3"/>
        <v>433.51</v>
      </c>
      <c r="F32" s="101">
        <f t="shared" si="3"/>
        <v>105.6</v>
      </c>
      <c r="G32" s="101">
        <f t="shared" si="3"/>
        <v>36.3</v>
      </c>
      <c r="H32" s="101">
        <f t="shared" si="3"/>
        <v>382.8</v>
      </c>
      <c r="I32" s="101">
        <f t="shared" si="3"/>
        <v>272</v>
      </c>
      <c r="J32" s="101">
        <f t="shared" si="3"/>
        <v>249.48</v>
      </c>
      <c r="K32" s="101">
        <f t="shared" si="3"/>
        <v>250.43</v>
      </c>
      <c r="L32" s="101">
        <f t="shared" si="3"/>
        <v>2760</v>
      </c>
      <c r="M32" s="101">
        <f t="shared" si="3"/>
        <v>1086.72</v>
      </c>
      <c r="N32" s="101">
        <f t="shared" si="3"/>
        <v>157.45</v>
      </c>
      <c r="O32" s="101">
        <f t="shared" si="3"/>
        <v>76.72</v>
      </c>
      <c r="P32" s="101">
        <f t="shared" si="3"/>
        <v>62</v>
      </c>
      <c r="Q32" s="101">
        <f t="shared" si="3"/>
        <v>3180</v>
      </c>
      <c r="R32" s="101">
        <f t="shared" si="3"/>
        <v>479.799</v>
      </c>
      <c r="S32" s="101">
        <f t="shared" si="3"/>
        <v>1324.4</v>
      </c>
      <c r="T32" s="101">
        <f t="shared" si="3"/>
        <v>448.8</v>
      </c>
      <c r="U32" s="101">
        <f t="shared" si="3"/>
        <v>435.2</v>
      </c>
      <c r="V32" s="101">
        <f t="shared" si="3"/>
        <v>1251</v>
      </c>
      <c r="W32" s="101">
        <f t="shared" si="3"/>
        <v>2498.6</v>
      </c>
      <c r="X32" s="101">
        <f t="shared" si="3"/>
        <v>11</v>
      </c>
      <c r="Y32" s="101">
        <f t="shared" si="3"/>
        <v>126</v>
      </c>
      <c r="Z32" s="101">
        <f t="shared" si="3"/>
        <v>25</v>
      </c>
      <c r="AA32" s="83">
        <f>SUM(C32:Z32)</f>
        <v>19556.709</v>
      </c>
    </row>
    <row r="33" ht="15.6" spans="1:27">
      <c r="A33" s="60"/>
      <c r="B33" s="60"/>
      <c r="C33" s="102"/>
      <c r="D33" s="102"/>
      <c r="E33" s="102"/>
      <c r="F33" s="102"/>
      <c r="G33" s="102"/>
      <c r="H33" s="102"/>
      <c r="I33" s="103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61">
        <f>AA32/AA2</f>
        <v>148.156886363636</v>
      </c>
    </row>
    <row r="34" customFormat="1" ht="27" customHeight="1" spans="2:17">
      <c r="B34" s="62" t="s">
        <v>50</v>
      </c>
      <c r="Q34" s="61"/>
    </row>
    <row r="35" customFormat="1" ht="27" customHeight="1" spans="2:17">
      <c r="B35" s="62" t="s">
        <v>51</v>
      </c>
      <c r="Q35" s="61"/>
    </row>
    <row r="36" customFormat="1" ht="27" customHeight="1" spans="2:2">
      <c r="B36" s="62" t="s">
        <v>52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6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7"/>
  <sheetViews>
    <sheetView topLeftCell="B1" workbookViewId="0">
      <pane ySplit="7" topLeftCell="A22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6.88888888888889" customWidth="1"/>
    <col min="20" max="20" width="6.44444444444444" customWidth="1"/>
    <col min="21" max="21" width="7.77777777777778" customWidth="1"/>
    <col min="22" max="22" width="6.11111111111111" customWidth="1"/>
    <col min="23" max="23" width="6.22222222222222" customWidth="1"/>
    <col min="24" max="24" width="5.33333333333333" customWidth="1"/>
    <col min="25" max="25" width="6.22222222222222" customWidth="1"/>
    <col min="26" max="26" width="5.33333333333333" customWidth="1"/>
    <col min="27" max="27" width="6.11111111111111" customWidth="1"/>
    <col min="28" max="28" width="5.33333333333333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111"/>
      <c r="B2" s="112" t="s">
        <v>130</v>
      </c>
      <c r="C2" s="113" t="s">
        <v>2</v>
      </c>
      <c r="D2" s="4" t="s">
        <v>3</v>
      </c>
      <c r="E2" s="4" t="s">
        <v>4</v>
      </c>
      <c r="F2" s="4" t="s">
        <v>6</v>
      </c>
      <c r="G2" s="4" t="s">
        <v>22</v>
      </c>
      <c r="H2" s="4" t="s">
        <v>9</v>
      </c>
      <c r="I2" s="4" t="s">
        <v>7</v>
      </c>
      <c r="J2" s="4" t="s">
        <v>10</v>
      </c>
      <c r="K2" s="4" t="s">
        <v>11</v>
      </c>
      <c r="L2" s="4" t="s">
        <v>12</v>
      </c>
      <c r="M2" s="4" t="s">
        <v>55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84</v>
      </c>
      <c r="S2" s="4" t="s">
        <v>5</v>
      </c>
      <c r="T2" s="4" t="s">
        <v>23</v>
      </c>
      <c r="U2" s="4" t="s">
        <v>72</v>
      </c>
      <c r="V2" s="4" t="s">
        <v>19</v>
      </c>
      <c r="W2" s="4" t="s">
        <v>86</v>
      </c>
      <c r="X2" s="4" t="s">
        <v>27</v>
      </c>
      <c r="Y2" s="4" t="s">
        <v>25</v>
      </c>
      <c r="Z2" s="4" t="s">
        <v>21</v>
      </c>
      <c r="AA2" s="4" t="s">
        <v>24</v>
      </c>
      <c r="AB2" s="4" t="s">
        <v>87</v>
      </c>
      <c r="AC2" s="135">
        <v>125</v>
      </c>
    </row>
    <row r="3" spans="1:29">
      <c r="A3" s="114"/>
      <c r="B3" s="115"/>
      <c r="C3" s="1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6"/>
    </row>
    <row r="4" spans="1:29">
      <c r="A4" s="114"/>
      <c r="B4" s="115"/>
      <c r="C4" s="11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36"/>
    </row>
    <row r="5" ht="12" customHeight="1" spans="1:29">
      <c r="A5" s="114"/>
      <c r="B5" s="115"/>
      <c r="C5" s="1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6"/>
    </row>
    <row r="6" spans="1:29">
      <c r="A6" s="114"/>
      <c r="B6" s="115"/>
      <c r="C6" s="11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36"/>
    </row>
    <row r="7" ht="28" customHeight="1" spans="1:29">
      <c r="A7" s="117"/>
      <c r="B7" s="118"/>
      <c r="C7" s="1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37"/>
    </row>
    <row r="8" ht="15" customHeight="1" spans="1:29">
      <c r="A8" s="120"/>
      <c r="B8" s="74"/>
      <c r="C8" s="121">
        <v>1</v>
      </c>
      <c r="D8" s="122">
        <v>2</v>
      </c>
      <c r="E8" s="121">
        <v>3</v>
      </c>
      <c r="F8" s="121">
        <v>4</v>
      </c>
      <c r="G8" s="122">
        <v>5</v>
      </c>
      <c r="H8" s="121">
        <v>6</v>
      </c>
      <c r="I8" s="121">
        <v>7</v>
      </c>
      <c r="J8" s="122">
        <v>8</v>
      </c>
      <c r="K8" s="121">
        <v>9</v>
      </c>
      <c r="L8" s="121">
        <v>10</v>
      </c>
      <c r="M8" s="122">
        <v>11</v>
      </c>
      <c r="N8" s="121">
        <v>12</v>
      </c>
      <c r="O8" s="121">
        <v>13</v>
      </c>
      <c r="P8" s="122">
        <v>14</v>
      </c>
      <c r="Q8" s="121">
        <v>15</v>
      </c>
      <c r="R8" s="121">
        <v>16</v>
      </c>
      <c r="S8" s="122">
        <v>17</v>
      </c>
      <c r="T8" s="121">
        <v>18</v>
      </c>
      <c r="U8" s="121">
        <v>19</v>
      </c>
      <c r="V8" s="122">
        <v>20</v>
      </c>
      <c r="W8" s="121">
        <v>21</v>
      </c>
      <c r="X8" s="121">
        <v>22</v>
      </c>
      <c r="Y8" s="122">
        <v>23</v>
      </c>
      <c r="Z8" s="121">
        <v>24</v>
      </c>
      <c r="AA8" s="121">
        <v>25</v>
      </c>
      <c r="AB8" s="122">
        <v>26</v>
      </c>
      <c r="AC8" s="138" t="s">
        <v>30</v>
      </c>
    </row>
    <row r="9" spans="1:29">
      <c r="A9" s="123" t="s">
        <v>31</v>
      </c>
      <c r="B9" s="14" t="s">
        <v>32</v>
      </c>
      <c r="C9" s="15">
        <v>0.1604</v>
      </c>
      <c r="D9" s="16"/>
      <c r="E9" s="16">
        <v>0.00644</v>
      </c>
      <c r="F9" s="16">
        <v>0.0159</v>
      </c>
      <c r="G9" s="16">
        <v>0.0118</v>
      </c>
      <c r="H9" s="16"/>
      <c r="I9" s="10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4"/>
      <c r="X9" s="105"/>
      <c r="Y9" s="105"/>
      <c r="Z9" s="105"/>
      <c r="AA9" s="105"/>
      <c r="AB9" s="105"/>
      <c r="AC9" s="75" t="s">
        <v>131</v>
      </c>
    </row>
    <row r="10" spans="1:29">
      <c r="A10" s="124"/>
      <c r="B10" s="19" t="s">
        <v>68</v>
      </c>
      <c r="C10" s="20"/>
      <c r="D10" s="21"/>
      <c r="E10" s="21">
        <v>0.0081</v>
      </c>
      <c r="F10" s="21"/>
      <c r="G10" s="21"/>
      <c r="H10" s="21"/>
      <c r="I10" s="129">
        <v>0.00056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29"/>
      <c r="X10" s="132"/>
      <c r="Y10" s="132"/>
      <c r="Z10" s="132"/>
      <c r="AA10" s="132"/>
      <c r="AB10" s="132"/>
      <c r="AC10" s="76"/>
    </row>
    <row r="11" spans="1:29">
      <c r="A11" s="124"/>
      <c r="B11" s="23" t="s">
        <v>35</v>
      </c>
      <c r="C11" s="20"/>
      <c r="D11" s="21">
        <v>0.0107</v>
      </c>
      <c r="E11" s="21"/>
      <c r="F11" s="21"/>
      <c r="G11" s="21"/>
      <c r="H11" s="21"/>
      <c r="I11" s="129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29"/>
      <c r="X11" s="132"/>
      <c r="Y11" s="132"/>
      <c r="Z11" s="132"/>
      <c r="AA11" s="132"/>
      <c r="AB11" s="132"/>
      <c r="AC11" s="76"/>
    </row>
    <row r="12" spans="1:29">
      <c r="A12" s="124"/>
      <c r="B12" s="19"/>
      <c r="C12" s="20"/>
      <c r="D12" s="21"/>
      <c r="E12" s="21"/>
      <c r="F12" s="21"/>
      <c r="G12" s="21"/>
      <c r="H12" s="21"/>
      <c r="I12" s="12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29"/>
      <c r="X12" s="132"/>
      <c r="Y12" s="132"/>
      <c r="Z12" s="132"/>
      <c r="AA12" s="132"/>
      <c r="AB12" s="132"/>
      <c r="AC12" s="76"/>
    </row>
    <row r="13" ht="13.95" spans="1:29">
      <c r="A13" s="125"/>
      <c r="B13" s="25"/>
      <c r="C13" s="26"/>
      <c r="D13" s="27"/>
      <c r="E13" s="27"/>
      <c r="F13" s="27"/>
      <c r="G13" s="27"/>
      <c r="H13" s="27"/>
      <c r="I13" s="13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30"/>
      <c r="X13" s="133"/>
      <c r="Y13" s="133"/>
      <c r="Z13" s="133"/>
      <c r="AA13" s="133"/>
      <c r="AB13" s="133"/>
      <c r="AC13" s="76"/>
    </row>
    <row r="14" spans="1:29">
      <c r="A14" s="123" t="s">
        <v>36</v>
      </c>
      <c r="B14" s="14" t="s">
        <v>72</v>
      </c>
      <c r="C14" s="15"/>
      <c r="D14" s="16"/>
      <c r="E14" s="16"/>
      <c r="F14" s="16"/>
      <c r="G14" s="16"/>
      <c r="H14" s="16"/>
      <c r="I14" s="10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0.1552</v>
      </c>
      <c r="V14" s="16"/>
      <c r="W14" s="104"/>
      <c r="X14" s="105"/>
      <c r="Y14" s="105"/>
      <c r="Z14" s="105"/>
      <c r="AA14" s="105"/>
      <c r="AB14" s="105"/>
      <c r="AC14" s="76"/>
    </row>
    <row r="15" spans="1:29">
      <c r="A15" s="124"/>
      <c r="B15" s="19"/>
      <c r="C15" s="20"/>
      <c r="D15" s="21"/>
      <c r="E15" s="21"/>
      <c r="F15" s="21"/>
      <c r="G15" s="21"/>
      <c r="H15" s="21"/>
      <c r="I15" s="1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29"/>
      <c r="X15" s="132"/>
      <c r="Y15" s="132"/>
      <c r="Z15" s="132"/>
      <c r="AA15" s="132"/>
      <c r="AB15" s="132"/>
      <c r="AC15" s="76"/>
    </row>
    <row r="16" spans="1:29">
      <c r="A16" s="124"/>
      <c r="B16" s="19"/>
      <c r="C16" s="20"/>
      <c r="D16" s="21"/>
      <c r="E16" s="21"/>
      <c r="F16" s="21"/>
      <c r="G16" s="21"/>
      <c r="H16" s="21"/>
      <c r="I16" s="1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29"/>
      <c r="X16" s="132"/>
      <c r="Y16" s="132"/>
      <c r="Z16" s="132"/>
      <c r="AA16" s="132"/>
      <c r="AB16" s="132"/>
      <c r="AC16" s="76"/>
    </row>
    <row r="17" ht="13.95" spans="1:29">
      <c r="A17" s="125"/>
      <c r="B17" s="25"/>
      <c r="C17" s="94"/>
      <c r="D17" s="63"/>
      <c r="E17" s="63"/>
      <c r="F17" s="63"/>
      <c r="G17" s="63"/>
      <c r="H17" s="63"/>
      <c r="I17" s="13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131"/>
      <c r="X17" s="134"/>
      <c r="Y17" s="134"/>
      <c r="Z17" s="134"/>
      <c r="AA17" s="134"/>
      <c r="AB17" s="134"/>
      <c r="AC17" s="76"/>
    </row>
    <row r="18" ht="26" customHeight="1" spans="1:29">
      <c r="A18" s="126" t="s">
        <v>37</v>
      </c>
      <c r="B18" s="96" t="s">
        <v>38</v>
      </c>
      <c r="C18" s="15"/>
      <c r="D18" s="16"/>
      <c r="E18" s="16">
        <v>0.001</v>
      </c>
      <c r="F18" s="16"/>
      <c r="G18" s="16"/>
      <c r="H18" s="16"/>
      <c r="I18" s="104"/>
      <c r="J18" s="16"/>
      <c r="K18" s="16"/>
      <c r="L18" s="16"/>
      <c r="M18" s="16"/>
      <c r="N18" s="16">
        <v>0.0754</v>
      </c>
      <c r="O18" s="16">
        <v>0.011</v>
      </c>
      <c r="P18" s="16">
        <v>0.0124</v>
      </c>
      <c r="Q18" s="16">
        <v>0.0023</v>
      </c>
      <c r="R18" s="16">
        <v>0.0745</v>
      </c>
      <c r="S18" s="16">
        <v>0.0736</v>
      </c>
      <c r="T18" s="16"/>
      <c r="U18" s="16"/>
      <c r="V18" s="16">
        <v>0.0062</v>
      </c>
      <c r="W18" s="104"/>
      <c r="X18" s="105"/>
      <c r="Y18" s="105"/>
      <c r="Z18" s="105"/>
      <c r="AA18" s="105"/>
      <c r="AB18" s="105"/>
      <c r="AC18" s="76"/>
    </row>
    <row r="19" ht="18" customHeight="1" spans="1:29">
      <c r="A19" s="127"/>
      <c r="B19" s="40" t="s">
        <v>90</v>
      </c>
      <c r="C19" s="20"/>
      <c r="D19" s="21"/>
      <c r="E19" s="21"/>
      <c r="F19" s="21"/>
      <c r="G19" s="21"/>
      <c r="H19" s="21"/>
      <c r="I19" s="129"/>
      <c r="J19" s="21"/>
      <c r="K19" s="21"/>
      <c r="L19" s="21"/>
      <c r="M19" s="21"/>
      <c r="N19" s="21"/>
      <c r="O19" s="21">
        <v>0.0103</v>
      </c>
      <c r="P19" s="21">
        <v>0.0102</v>
      </c>
      <c r="Q19" s="21">
        <v>0.0034</v>
      </c>
      <c r="R19" s="21">
        <v>0.0748</v>
      </c>
      <c r="S19" s="21"/>
      <c r="T19" s="21">
        <v>0.0032</v>
      </c>
      <c r="U19" s="21"/>
      <c r="V19" s="21">
        <v>0.003</v>
      </c>
      <c r="W19" s="129"/>
      <c r="X19" s="132"/>
      <c r="Y19" s="132"/>
      <c r="Z19" s="132"/>
      <c r="AA19" s="132"/>
      <c r="AB19" s="132"/>
      <c r="AC19" s="76"/>
    </row>
    <row r="20" spans="1:29">
      <c r="A20" s="127"/>
      <c r="B20" s="40" t="s">
        <v>40</v>
      </c>
      <c r="C20" s="20"/>
      <c r="D20" s="21">
        <v>0.00744</v>
      </c>
      <c r="E20" s="21"/>
      <c r="F20" s="21"/>
      <c r="G20" s="21"/>
      <c r="H20" s="21"/>
      <c r="I20" s="129"/>
      <c r="J20" s="21"/>
      <c r="K20" s="21"/>
      <c r="L20" s="21"/>
      <c r="M20" s="21">
        <v>0.044</v>
      </c>
      <c r="N20" s="21"/>
      <c r="O20" s="21"/>
      <c r="P20" s="21"/>
      <c r="Q20" s="21"/>
      <c r="R20" s="21"/>
      <c r="S20" s="21"/>
      <c r="T20" s="21"/>
      <c r="U20" s="21"/>
      <c r="V20" s="21"/>
      <c r="W20" s="129"/>
      <c r="X20" s="132"/>
      <c r="Y20" s="132"/>
      <c r="Z20" s="132"/>
      <c r="AA20" s="132"/>
      <c r="AB20" s="132"/>
      <c r="AC20" s="76"/>
    </row>
    <row r="21" spans="1:29">
      <c r="A21" s="127"/>
      <c r="B21" s="40" t="s">
        <v>41</v>
      </c>
      <c r="C21" s="20"/>
      <c r="D21" s="21"/>
      <c r="E21" s="21">
        <v>0.0084</v>
      </c>
      <c r="F21" s="21"/>
      <c r="G21" s="21"/>
      <c r="H21" s="21"/>
      <c r="I21" s="129"/>
      <c r="J21" s="21"/>
      <c r="K21" s="21"/>
      <c r="L21" s="21">
        <v>0.02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29"/>
      <c r="X21" s="132"/>
      <c r="Y21" s="132"/>
      <c r="Z21" s="132"/>
      <c r="AA21" s="132"/>
      <c r="AB21" s="132"/>
      <c r="AC21" s="76"/>
    </row>
    <row r="22" spans="1:29">
      <c r="A22" s="127"/>
      <c r="B22" s="23" t="s">
        <v>42</v>
      </c>
      <c r="C22" s="20"/>
      <c r="D22" s="21"/>
      <c r="E22" s="21"/>
      <c r="F22" s="21"/>
      <c r="G22" s="21"/>
      <c r="H22" s="21"/>
      <c r="I22" s="129"/>
      <c r="J22" s="21"/>
      <c r="K22" s="21">
        <v>0.0504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29"/>
      <c r="X22" s="132"/>
      <c r="Y22" s="132"/>
      <c r="Z22" s="132"/>
      <c r="AA22" s="132"/>
      <c r="AB22" s="132"/>
      <c r="AC22" s="76"/>
    </row>
    <row r="23" ht="13.95" spans="1:29">
      <c r="A23" s="128"/>
      <c r="B23" s="98"/>
      <c r="C23" s="26"/>
      <c r="D23" s="27"/>
      <c r="E23" s="27"/>
      <c r="F23" s="27"/>
      <c r="G23" s="27"/>
      <c r="H23" s="27"/>
      <c r="I23" s="13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30"/>
      <c r="X23" s="133"/>
      <c r="Y23" s="133"/>
      <c r="Z23" s="133"/>
      <c r="AA23" s="133"/>
      <c r="AB23" s="133"/>
      <c r="AC23" s="76"/>
    </row>
    <row r="24" spans="1:29">
      <c r="A24" s="126" t="s">
        <v>43</v>
      </c>
      <c r="B24" s="14" t="s">
        <v>92</v>
      </c>
      <c r="C24" s="15">
        <v>0.0103</v>
      </c>
      <c r="D24" s="16">
        <v>0.00203</v>
      </c>
      <c r="E24" s="16">
        <v>0.01044</v>
      </c>
      <c r="F24" s="16"/>
      <c r="G24" s="16"/>
      <c r="H24" s="16"/>
      <c r="I24" s="104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>
        <v>0.0448</v>
      </c>
      <c r="U24" s="16"/>
      <c r="V24" s="16"/>
      <c r="W24" s="104">
        <v>13</v>
      </c>
      <c r="X24" s="105"/>
      <c r="Y24" s="105"/>
      <c r="Z24" s="105"/>
      <c r="AA24" s="105"/>
      <c r="AB24" s="105">
        <v>6</v>
      </c>
      <c r="AC24" s="76"/>
    </row>
    <row r="25" spans="1:29">
      <c r="A25" s="127"/>
      <c r="B25" s="19" t="s">
        <v>45</v>
      </c>
      <c r="C25" s="20">
        <v>0.1573</v>
      </c>
      <c r="D25" s="21"/>
      <c r="E25" s="21">
        <v>0.0084</v>
      </c>
      <c r="F25" s="21"/>
      <c r="G25" s="21"/>
      <c r="H25" s="21">
        <v>0.0032</v>
      </c>
      <c r="I25" s="12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29"/>
      <c r="X25" s="132"/>
      <c r="Y25" s="132"/>
      <c r="Z25" s="132"/>
      <c r="AA25" s="132"/>
      <c r="AB25" s="132"/>
      <c r="AC25" s="76"/>
    </row>
    <row r="26" spans="1:29">
      <c r="A26" s="127"/>
      <c r="B26" s="19"/>
      <c r="C26" s="20"/>
      <c r="D26" s="21"/>
      <c r="E26" s="21"/>
      <c r="F26" s="21"/>
      <c r="G26" s="21"/>
      <c r="H26" s="21"/>
      <c r="I26" s="12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29"/>
      <c r="X26" s="132"/>
      <c r="Y26" s="132"/>
      <c r="Z26" s="132"/>
      <c r="AA26" s="132"/>
      <c r="AB26" s="132"/>
      <c r="AC26" s="76"/>
    </row>
    <row r="27" spans="1:29">
      <c r="A27" s="127"/>
      <c r="B27" s="32"/>
      <c r="C27" s="94"/>
      <c r="D27" s="63"/>
      <c r="E27" s="63"/>
      <c r="F27" s="63"/>
      <c r="G27" s="63"/>
      <c r="H27" s="63"/>
      <c r="I27" s="13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31"/>
      <c r="X27" s="134"/>
      <c r="Y27" s="134"/>
      <c r="Z27" s="134"/>
      <c r="AA27" s="134"/>
      <c r="AB27" s="134"/>
      <c r="AC27" s="76"/>
    </row>
    <row r="28" ht="13.95" spans="1:29">
      <c r="A28" s="128"/>
      <c r="B28" s="25"/>
      <c r="C28" s="26"/>
      <c r="D28" s="27"/>
      <c r="E28" s="27"/>
      <c r="F28" s="27"/>
      <c r="G28" s="27"/>
      <c r="H28" s="27"/>
      <c r="I28" s="1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30"/>
      <c r="X28" s="133">
        <v>1</v>
      </c>
      <c r="Y28" s="133">
        <v>0.38</v>
      </c>
      <c r="Z28" s="133">
        <v>0.5</v>
      </c>
      <c r="AA28" s="133">
        <v>1</v>
      </c>
      <c r="AB28" s="133"/>
      <c r="AC28" s="76"/>
    </row>
    <row r="29" ht="16.35" spans="1:29">
      <c r="A29" s="50" t="s">
        <v>46</v>
      </c>
      <c r="B29" s="51"/>
      <c r="C29" s="15">
        <f t="shared" ref="C29:V29" si="0">SUM(C9:C28)</f>
        <v>0.328</v>
      </c>
      <c r="D29" s="16">
        <f t="shared" si="0"/>
        <v>0.02017</v>
      </c>
      <c r="E29" s="16">
        <f t="shared" si="0"/>
        <v>0.04278</v>
      </c>
      <c r="F29" s="16">
        <f t="shared" si="0"/>
        <v>0.0159</v>
      </c>
      <c r="G29" s="16">
        <f t="shared" si="0"/>
        <v>0.0118</v>
      </c>
      <c r="H29" s="16">
        <f t="shared" si="0"/>
        <v>0.0032</v>
      </c>
      <c r="I29" s="104">
        <f t="shared" si="0"/>
        <v>0.00056</v>
      </c>
      <c r="J29" s="16">
        <f t="shared" si="0"/>
        <v>0.0314</v>
      </c>
      <c r="K29" s="16">
        <f t="shared" si="0"/>
        <v>0.0504</v>
      </c>
      <c r="L29" s="16">
        <f t="shared" si="0"/>
        <v>0.02</v>
      </c>
      <c r="M29" s="16">
        <f t="shared" si="0"/>
        <v>0.044</v>
      </c>
      <c r="N29" s="16">
        <f t="shared" si="0"/>
        <v>0.0754</v>
      </c>
      <c r="O29" s="16">
        <f t="shared" si="0"/>
        <v>0.0213</v>
      </c>
      <c r="P29" s="16">
        <f t="shared" si="0"/>
        <v>0.0226</v>
      </c>
      <c r="Q29" s="16">
        <f t="shared" si="0"/>
        <v>0.0081</v>
      </c>
      <c r="R29" s="16">
        <f t="shared" si="0"/>
        <v>0.1493</v>
      </c>
      <c r="S29" s="16">
        <f t="shared" si="0"/>
        <v>0.0736</v>
      </c>
      <c r="T29" s="16">
        <f t="shared" si="0"/>
        <v>0.048</v>
      </c>
      <c r="U29" s="16">
        <f t="shared" si="0"/>
        <v>0.1552</v>
      </c>
      <c r="V29" s="16">
        <f t="shared" si="0"/>
        <v>0.0092</v>
      </c>
      <c r="W29" s="16">
        <v>13</v>
      </c>
      <c r="X29" s="16">
        <v>1</v>
      </c>
      <c r="Y29" s="16">
        <v>0.38</v>
      </c>
      <c r="Z29" s="16">
        <v>0.5</v>
      </c>
      <c r="AA29" s="16">
        <v>1</v>
      </c>
      <c r="AB29" s="16">
        <v>6</v>
      </c>
      <c r="AC29" s="80"/>
    </row>
    <row r="30" ht="15.6" hidden="1" spans="1:29">
      <c r="A30" s="52" t="s">
        <v>47</v>
      </c>
      <c r="B30" s="53"/>
      <c r="C30" s="100">
        <f>125*C29</f>
        <v>41</v>
      </c>
      <c r="D30" s="100">
        <f t="shared" ref="D30:Z30" si="1">125*D29</f>
        <v>2.52125</v>
      </c>
      <c r="E30" s="100">
        <f t="shared" si="1"/>
        <v>5.3475</v>
      </c>
      <c r="F30" s="100">
        <f t="shared" si="1"/>
        <v>1.9875</v>
      </c>
      <c r="G30" s="100">
        <f t="shared" si="1"/>
        <v>1.475</v>
      </c>
      <c r="H30" s="100">
        <f t="shared" si="1"/>
        <v>0.4</v>
      </c>
      <c r="I30" s="100">
        <f t="shared" si="1"/>
        <v>0.07</v>
      </c>
      <c r="J30" s="100">
        <f t="shared" si="1"/>
        <v>3.925</v>
      </c>
      <c r="K30" s="100">
        <f t="shared" si="1"/>
        <v>6.3</v>
      </c>
      <c r="L30" s="100">
        <f t="shared" si="1"/>
        <v>2.5</v>
      </c>
      <c r="M30" s="100">
        <f t="shared" si="1"/>
        <v>5.5</v>
      </c>
      <c r="N30" s="100">
        <f t="shared" si="1"/>
        <v>9.425</v>
      </c>
      <c r="O30" s="100">
        <f t="shared" si="1"/>
        <v>2.6625</v>
      </c>
      <c r="P30" s="100">
        <f t="shared" si="1"/>
        <v>2.825</v>
      </c>
      <c r="Q30" s="100">
        <f t="shared" si="1"/>
        <v>1.0125</v>
      </c>
      <c r="R30" s="100">
        <f t="shared" si="1"/>
        <v>18.6625</v>
      </c>
      <c r="S30" s="100">
        <f t="shared" si="1"/>
        <v>9.2</v>
      </c>
      <c r="T30" s="100">
        <f t="shared" si="1"/>
        <v>6</v>
      </c>
      <c r="U30" s="100">
        <f t="shared" si="1"/>
        <v>19.4</v>
      </c>
      <c r="V30" s="100">
        <f t="shared" si="1"/>
        <v>1.15</v>
      </c>
      <c r="W30" s="100">
        <v>13</v>
      </c>
      <c r="X30" s="100">
        <f t="shared" si="1"/>
        <v>125</v>
      </c>
      <c r="Y30" s="100">
        <v>0.38</v>
      </c>
      <c r="Z30" s="100">
        <v>0.5</v>
      </c>
      <c r="AA30" s="100">
        <v>1</v>
      </c>
      <c r="AB30" s="100">
        <v>6</v>
      </c>
      <c r="AC30" s="139"/>
    </row>
    <row r="31" ht="15.6" spans="1:29">
      <c r="A31" s="52" t="s">
        <v>47</v>
      </c>
      <c r="B31" s="53"/>
      <c r="C31" s="54">
        <f t="shared" ref="C31:V31" si="2">ROUND(C30,2)</f>
        <v>41</v>
      </c>
      <c r="D31" s="55">
        <f t="shared" si="2"/>
        <v>2.52</v>
      </c>
      <c r="E31" s="55">
        <f t="shared" si="2"/>
        <v>5.35</v>
      </c>
      <c r="F31" s="55">
        <f t="shared" si="2"/>
        <v>1.99</v>
      </c>
      <c r="G31" s="55">
        <f t="shared" si="2"/>
        <v>1.48</v>
      </c>
      <c r="H31" s="55">
        <f t="shared" si="2"/>
        <v>0.4</v>
      </c>
      <c r="I31" s="55">
        <f t="shared" si="2"/>
        <v>0.07</v>
      </c>
      <c r="J31" s="55">
        <f t="shared" si="2"/>
        <v>3.93</v>
      </c>
      <c r="K31" s="55">
        <f t="shared" si="2"/>
        <v>6.3</v>
      </c>
      <c r="L31" s="55">
        <f t="shared" si="2"/>
        <v>2.5</v>
      </c>
      <c r="M31" s="55">
        <f t="shared" si="2"/>
        <v>5.5</v>
      </c>
      <c r="N31" s="64">
        <f t="shared" si="2"/>
        <v>9.43</v>
      </c>
      <c r="O31" s="64">
        <f t="shared" si="2"/>
        <v>2.66</v>
      </c>
      <c r="P31" s="64">
        <f t="shared" si="2"/>
        <v>2.83</v>
      </c>
      <c r="Q31" s="64">
        <f t="shared" si="2"/>
        <v>1.01</v>
      </c>
      <c r="R31" s="64">
        <f t="shared" si="2"/>
        <v>18.66</v>
      </c>
      <c r="S31" s="64">
        <f t="shared" si="2"/>
        <v>9.2</v>
      </c>
      <c r="T31" s="64">
        <f t="shared" si="2"/>
        <v>6</v>
      </c>
      <c r="U31" s="64">
        <f t="shared" si="2"/>
        <v>19.4</v>
      </c>
      <c r="V31" s="64">
        <f t="shared" si="2"/>
        <v>1.15</v>
      </c>
      <c r="W31" s="64">
        <v>13</v>
      </c>
      <c r="X31" s="64">
        <v>1</v>
      </c>
      <c r="Y31" s="64">
        <v>0.38</v>
      </c>
      <c r="Z31" s="64">
        <v>0.5</v>
      </c>
      <c r="AA31" s="64">
        <v>1</v>
      </c>
      <c r="AB31" s="64">
        <v>6</v>
      </c>
      <c r="AC31" s="82"/>
    </row>
    <row r="32" ht="15.6" spans="1:29">
      <c r="A32" s="52" t="s">
        <v>48</v>
      </c>
      <c r="B32" s="53"/>
      <c r="C32" s="54">
        <v>77</v>
      </c>
      <c r="D32" s="56">
        <v>770</v>
      </c>
      <c r="E32" s="56">
        <v>77</v>
      </c>
      <c r="F32" s="56">
        <v>90</v>
      </c>
      <c r="G32" s="56">
        <v>55</v>
      </c>
      <c r="H32" s="55">
        <v>1335</v>
      </c>
      <c r="I32" s="56">
        <v>1700</v>
      </c>
      <c r="J32" s="56">
        <v>62.37</v>
      </c>
      <c r="K32" s="56">
        <v>39.5</v>
      </c>
      <c r="L32" s="55">
        <v>230</v>
      </c>
      <c r="M32" s="55">
        <v>115</v>
      </c>
      <c r="N32" s="55">
        <v>32</v>
      </c>
      <c r="O32" s="55">
        <v>47</v>
      </c>
      <c r="P32" s="64">
        <v>56</v>
      </c>
      <c r="Q32" s="64">
        <v>200</v>
      </c>
      <c r="R32" s="55">
        <v>250</v>
      </c>
      <c r="S32" s="64">
        <v>35.6</v>
      </c>
      <c r="T32" s="64">
        <v>85</v>
      </c>
      <c r="U32" s="64">
        <v>88.11</v>
      </c>
      <c r="V32" s="64">
        <v>300</v>
      </c>
      <c r="W32" s="64">
        <v>7</v>
      </c>
      <c r="X32" s="70">
        <v>11</v>
      </c>
      <c r="Y32" s="70">
        <v>620</v>
      </c>
      <c r="Z32" s="70">
        <v>20</v>
      </c>
      <c r="AA32" s="70">
        <v>18</v>
      </c>
      <c r="AB32" s="70">
        <v>2.5</v>
      </c>
      <c r="AC32" s="19"/>
    </row>
    <row r="33" ht="16.35" spans="1:29">
      <c r="A33" s="57" t="s">
        <v>49</v>
      </c>
      <c r="B33" s="58"/>
      <c r="C33" s="59">
        <f t="shared" ref="C33:AB33" si="3">C31*C32</f>
        <v>3157</v>
      </c>
      <c r="D33" s="59">
        <f t="shared" si="3"/>
        <v>1940.4</v>
      </c>
      <c r="E33" s="59">
        <f t="shared" si="3"/>
        <v>411.95</v>
      </c>
      <c r="F33" s="59">
        <f t="shared" si="3"/>
        <v>179.1</v>
      </c>
      <c r="G33" s="59">
        <f t="shared" si="3"/>
        <v>81.4</v>
      </c>
      <c r="H33" s="59">
        <f t="shared" si="3"/>
        <v>534</v>
      </c>
      <c r="I33" s="59">
        <f t="shared" si="3"/>
        <v>119</v>
      </c>
      <c r="J33" s="59">
        <f t="shared" si="3"/>
        <v>245.1141</v>
      </c>
      <c r="K33" s="59">
        <f t="shared" si="3"/>
        <v>248.85</v>
      </c>
      <c r="L33" s="59">
        <f t="shared" si="3"/>
        <v>575</v>
      </c>
      <c r="M33" s="59">
        <f t="shared" si="3"/>
        <v>632.5</v>
      </c>
      <c r="N33" s="59">
        <f t="shared" si="3"/>
        <v>301.76</v>
      </c>
      <c r="O33" s="59">
        <f t="shared" si="3"/>
        <v>125.02</v>
      </c>
      <c r="P33" s="59">
        <f t="shared" si="3"/>
        <v>158.48</v>
      </c>
      <c r="Q33" s="59">
        <f t="shared" si="3"/>
        <v>202</v>
      </c>
      <c r="R33" s="59">
        <f t="shared" si="3"/>
        <v>4665</v>
      </c>
      <c r="S33" s="59">
        <f t="shared" si="3"/>
        <v>327.52</v>
      </c>
      <c r="T33" s="59">
        <f t="shared" si="3"/>
        <v>510</v>
      </c>
      <c r="U33" s="59">
        <f t="shared" si="3"/>
        <v>1709.334</v>
      </c>
      <c r="V33" s="59">
        <f t="shared" si="3"/>
        <v>345</v>
      </c>
      <c r="W33" s="59">
        <f t="shared" si="3"/>
        <v>91</v>
      </c>
      <c r="X33" s="59">
        <f t="shared" si="3"/>
        <v>11</v>
      </c>
      <c r="Y33" s="59">
        <f t="shared" si="3"/>
        <v>235.6</v>
      </c>
      <c r="Z33" s="59">
        <f t="shared" si="3"/>
        <v>10</v>
      </c>
      <c r="AA33" s="59">
        <f t="shared" si="3"/>
        <v>18</v>
      </c>
      <c r="AB33" s="59">
        <f t="shared" si="3"/>
        <v>15</v>
      </c>
      <c r="AC33" s="83">
        <f>SUM(C33:AB33)</f>
        <v>16849.0281</v>
      </c>
    </row>
    <row r="34" ht="15.6" spans="1:29">
      <c r="A34" s="60"/>
      <c r="B34" s="60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61">
        <f>AC33/AC2</f>
        <v>134.7922248</v>
      </c>
    </row>
    <row r="35" customFormat="1" ht="27" customHeight="1" spans="2:17">
      <c r="B35" s="62" t="s">
        <v>50</v>
      </c>
      <c r="Q35" s="61"/>
    </row>
    <row r="36" customFormat="1" ht="27" customHeight="1" spans="2:17">
      <c r="B36" s="62" t="s">
        <v>51</v>
      </c>
      <c r="Q36" s="61"/>
    </row>
    <row r="37" customFormat="1" ht="27" customHeight="1" spans="2:2">
      <c r="B37" s="62" t="s">
        <v>52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03.10</vt:lpstr>
      <vt:lpstr>04.10</vt:lpstr>
      <vt:lpstr>05.10</vt:lpstr>
      <vt:lpstr>06.10</vt:lpstr>
      <vt:lpstr>07.10</vt:lpstr>
      <vt:lpstr>10.10</vt:lpstr>
      <vt:lpstr>11.10</vt:lpstr>
      <vt:lpstr>12.10</vt:lpstr>
      <vt:lpstr>13.10.</vt:lpstr>
      <vt:lpstr>14.10</vt:lpstr>
      <vt:lpstr>17.10</vt:lpstr>
      <vt:lpstr>18,10</vt:lpstr>
      <vt:lpstr>19.10</vt:lpstr>
      <vt:lpstr>20.10</vt:lpstr>
      <vt:lpstr>21.10</vt:lpstr>
      <vt:lpstr>24.10</vt:lpstr>
      <vt:lpstr>25.10</vt:lpstr>
      <vt:lpstr>26.10</vt:lpstr>
      <vt:lpstr>27.10</vt:lpstr>
      <vt:lpstr>28,10</vt:lpstr>
      <vt:lpstr>31.10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2022-11-08T10:28:32Z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E2B55C06D23D44C8A9B1DEFC6F1B5731</vt:lpwstr>
  </property>
</Properties>
</file>